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3375" windowWidth="11355" windowHeight="1560" tabRatio="675" firstSheet="2" activeTab="7"/>
  </bookViews>
  <sheets>
    <sheet name="Permohonan WR 3" sheetId="30" state="hidden" r:id="rId1"/>
    <sheet name="Yang Sudah Tidak Berlaku" sheetId="25" state="hidden" r:id="rId2"/>
    <sheet name="00 Lembaga Pemerintah" sheetId="19" r:id="rId3"/>
    <sheet name="01 Swasta-LSM" sheetId="16" r:id="rId4"/>
    <sheet name="02 Perguruan Tinggi" sheetId="14" r:id="rId5"/>
    <sheet name="03 Perusahaan" sheetId="17" r:id="rId6"/>
    <sheet name="04 Lain-Lain" sheetId="24" r:id="rId7"/>
    <sheet name="Rekap" sheetId="8" r:id="rId8"/>
    <sheet name="dATA " sheetId="26" state="hidden" r:id="rId9"/>
    <sheet name="Sheet1" sheetId="28" state="hidden" r:id="rId10"/>
  </sheets>
  <definedNames>
    <definedName name="A1_MoU" localSheetId="2">'00 Lembaga Pemerintah'!#REF!</definedName>
    <definedName name="A1_MoU" localSheetId="3">'01 Swasta-LSM'!#REF!</definedName>
    <definedName name="A1_MoU" localSheetId="4">'02 Perguruan Tinggi'!#REF!</definedName>
    <definedName name="A1_MoU" localSheetId="5">'03 Perusahaan'!#REF!</definedName>
    <definedName name="A1_MoU" localSheetId="6">'04 Lain-Lain'!#REF!</definedName>
    <definedName name="A1_MoU" localSheetId="0">'Permohonan WR 3'!#REF!</definedName>
    <definedName name="A1_MoU" localSheetId="1">'Yang Sudah Tidak Berlaku'!#REF!</definedName>
    <definedName name="_xlnm.Print_Titles" localSheetId="2">'00 Lembaga Pemerintah'!$4:$6</definedName>
    <definedName name="_xlnm.Print_Titles" localSheetId="3">'01 Swasta-LSM'!#REF!</definedName>
    <definedName name="_xlnm.Print_Titles" localSheetId="4">'02 Perguruan Tinggi'!$4:$6</definedName>
    <definedName name="_xlnm.Print_Titles" localSheetId="5">'03 Perusahaan'!$4:$6</definedName>
    <definedName name="_xlnm.Print_Titles" localSheetId="6">'04 Lain-Lain'!$3:$5</definedName>
    <definedName name="_xlnm.Print_Titles" localSheetId="8">'dATA '!$1:$5</definedName>
    <definedName name="_xlnm.Print_Titles" localSheetId="0">'Permohonan WR 3'!$4:$6</definedName>
    <definedName name="_xlnm.Print_Titles" localSheetId="1">'Yang Sudah Tidak Berlaku'!$5:$7</definedName>
  </definedNames>
  <calcPr calcId="145621" concurrentCalc="0"/>
</workbook>
</file>

<file path=xl/calcChain.xml><?xml version="1.0" encoding="utf-8"?>
<calcChain xmlns="http://schemas.openxmlformats.org/spreadsheetml/2006/main">
  <c r="A67" i="14" l="1"/>
  <c r="A68" i="14"/>
  <c r="A69" i="14"/>
  <c r="A70" i="14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34" i="19"/>
  <c r="A35" i="19"/>
  <c r="A36" i="19"/>
  <c r="A37" i="19"/>
  <c r="A38" i="19"/>
  <c r="A39" i="19"/>
  <c r="A40" i="19"/>
  <c r="A41" i="19"/>
  <c r="A42" i="19"/>
  <c r="A43" i="19"/>
  <c r="A44" i="19"/>
  <c r="A45" i="19"/>
  <c r="A46" i="19"/>
  <c r="A47" i="19"/>
  <c r="A48" i="19"/>
  <c r="A49" i="19"/>
  <c r="A50" i="19"/>
  <c r="A51" i="19"/>
  <c r="A52" i="19"/>
  <c r="A53" i="19"/>
  <c r="A54" i="19"/>
  <c r="A55" i="19"/>
  <c r="A56" i="19"/>
  <c r="A57" i="19"/>
  <c r="A58" i="19"/>
  <c r="A59" i="19"/>
  <c r="A60" i="19"/>
  <c r="A61" i="19"/>
  <c r="A62" i="19"/>
  <c r="A63" i="19"/>
  <c r="A64" i="19"/>
  <c r="A65" i="19"/>
  <c r="A66" i="19"/>
  <c r="A67" i="19"/>
  <c r="A68" i="19"/>
  <c r="A69" i="19"/>
  <c r="A70" i="19"/>
  <c r="A71" i="19"/>
  <c r="A72" i="19"/>
  <c r="A73" i="19"/>
  <c r="A74" i="19"/>
  <c r="A75" i="19"/>
  <c r="A76" i="19"/>
  <c r="A77" i="19"/>
  <c r="A78" i="19"/>
  <c r="A79" i="19"/>
  <c r="A80" i="19"/>
  <c r="A81" i="19"/>
  <c r="A82" i="19"/>
  <c r="A83" i="19"/>
  <c r="A84" i="19"/>
  <c r="A85" i="19"/>
  <c r="A86" i="19"/>
  <c r="A87" i="19"/>
  <c r="A88" i="19"/>
  <c r="A89" i="19"/>
  <c r="A90" i="19"/>
  <c r="A91" i="19"/>
  <c r="A92" i="19"/>
  <c r="A93" i="19"/>
  <c r="A94" i="19"/>
  <c r="A95" i="19"/>
  <c r="A96" i="19"/>
  <c r="A97" i="19"/>
  <c r="A98" i="19"/>
  <c r="A99" i="19"/>
  <c r="A100" i="19"/>
  <c r="A101" i="19"/>
  <c r="A102" i="19"/>
  <c r="A103" i="19"/>
  <c r="A104" i="19"/>
  <c r="A105" i="19"/>
  <c r="A106" i="19"/>
  <c r="A107" i="19"/>
  <c r="A108" i="19"/>
  <c r="A109" i="19"/>
  <c r="A110" i="19"/>
  <c r="A111" i="19"/>
  <c r="A112" i="19"/>
  <c r="A113" i="19"/>
  <c r="A114" i="19"/>
  <c r="A115" i="19"/>
  <c r="A116" i="19"/>
  <c r="A117" i="19"/>
  <c r="A118" i="19"/>
  <c r="A119" i="19"/>
  <c r="A120" i="19"/>
  <c r="A121" i="19"/>
  <c r="A122" i="19"/>
  <c r="A123" i="19"/>
  <c r="A124" i="19"/>
  <c r="A125" i="19"/>
  <c r="A126" i="19"/>
  <c r="A127" i="19"/>
  <c r="A128" i="19"/>
  <c r="A129" i="19"/>
  <c r="A130" i="19"/>
  <c r="A131" i="19"/>
  <c r="A132" i="19"/>
  <c r="A133" i="19"/>
  <c r="A134" i="19"/>
  <c r="A135" i="19"/>
  <c r="A136" i="19"/>
  <c r="A137" i="19"/>
  <c r="A138" i="19"/>
  <c r="A139" i="19"/>
  <c r="A140" i="19"/>
  <c r="A141" i="19"/>
  <c r="A142" i="19"/>
  <c r="A143" i="19"/>
  <c r="A144" i="19"/>
  <c r="A145" i="19"/>
  <c r="A146" i="19"/>
  <c r="A147" i="19"/>
  <c r="A148" i="19"/>
  <c r="A149" i="19"/>
  <c r="A150" i="19"/>
  <c r="A151" i="19"/>
  <c r="A152" i="19"/>
  <c r="A153" i="19"/>
  <c r="A154" i="19"/>
  <c r="A155" i="19"/>
  <c r="A156" i="19"/>
  <c r="A157" i="19"/>
  <c r="A158" i="19"/>
  <c r="A159" i="19"/>
  <c r="A160" i="19"/>
  <c r="A161" i="19"/>
  <c r="A162" i="19"/>
  <c r="A163" i="19"/>
  <c r="A164" i="19"/>
  <c r="A165" i="19"/>
  <c r="A166" i="19"/>
  <c r="A167" i="19"/>
  <c r="A168" i="19"/>
  <c r="A169" i="19"/>
  <c r="A170" i="19"/>
  <c r="A171" i="19"/>
  <c r="A172" i="19"/>
  <c r="A173" i="19"/>
  <c r="A174" i="19"/>
  <c r="A175" i="19"/>
  <c r="A176" i="19"/>
  <c r="A177" i="19"/>
  <c r="A178" i="19"/>
  <c r="A179" i="19"/>
  <c r="A180" i="19"/>
  <c r="A181" i="19"/>
  <c r="A182" i="19"/>
  <c r="A183" i="19"/>
  <c r="A184" i="19"/>
  <c r="A185" i="19"/>
  <c r="A186" i="19"/>
  <c r="A187" i="19"/>
  <c r="A188" i="19"/>
  <c r="A189" i="19"/>
  <c r="A190" i="19"/>
  <c r="A191" i="19"/>
  <c r="A192" i="19"/>
  <c r="A193" i="19"/>
  <c r="A194" i="19"/>
  <c r="A195" i="19"/>
  <c r="A196" i="19"/>
  <c r="A197" i="19"/>
  <c r="A198" i="19"/>
  <c r="A199" i="19"/>
  <c r="A200" i="19"/>
  <c r="A201" i="19"/>
  <c r="A202" i="19"/>
  <c r="A203" i="19"/>
  <c r="A204" i="19"/>
  <c r="A205" i="19"/>
  <c r="A206" i="19"/>
  <c r="A207" i="19"/>
  <c r="A208" i="19"/>
  <c r="A209" i="19"/>
  <c r="A210" i="19"/>
  <c r="A211" i="19"/>
  <c r="A212" i="19"/>
  <c r="A213" i="19"/>
  <c r="A214" i="19"/>
  <c r="A215" i="19"/>
  <c r="A216" i="19"/>
  <c r="A97" i="17"/>
  <c r="A93" i="17"/>
  <c r="A94" i="17"/>
  <c r="A8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46" i="17"/>
  <c r="A47" i="17"/>
  <c r="A48" i="17"/>
  <c r="A49" i="17"/>
  <c r="A50" i="17"/>
  <c r="A51" i="17"/>
  <c r="A52" i="17"/>
  <c r="A53" i="17"/>
  <c r="A54" i="17"/>
  <c r="A55" i="17"/>
  <c r="A56" i="17"/>
  <c r="A57" i="17"/>
  <c r="A58" i="17"/>
  <c r="A59" i="17"/>
  <c r="A60" i="17"/>
  <c r="A61" i="17"/>
  <c r="A62" i="17"/>
  <c r="A63" i="17"/>
  <c r="A64" i="17"/>
  <c r="A65" i="17"/>
  <c r="A66" i="17"/>
  <c r="A67" i="17"/>
  <c r="A68" i="17"/>
  <c r="A69" i="17"/>
  <c r="A70" i="17"/>
  <c r="A71" i="17"/>
  <c r="A72" i="17"/>
  <c r="A73" i="17"/>
  <c r="A74" i="17"/>
  <c r="A75" i="17"/>
  <c r="A76" i="17"/>
  <c r="A77" i="17"/>
  <c r="A78" i="17"/>
  <c r="A79" i="17"/>
  <c r="A80" i="17"/>
  <c r="A81" i="17"/>
  <c r="A82" i="17"/>
  <c r="A83" i="17"/>
  <c r="A84" i="17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L61" i="14"/>
  <c r="K61" i="14"/>
  <c r="H61" i="14"/>
  <c r="A217" i="19"/>
  <c r="A218" i="19"/>
  <c r="A219" i="19"/>
  <c r="A220" i="19"/>
  <c r="A221" i="19"/>
  <c r="A222" i="19"/>
  <c r="A223" i="19"/>
  <c r="A224" i="19"/>
  <c r="A225" i="19"/>
  <c r="A226" i="19"/>
  <c r="A227" i="19"/>
  <c r="A228" i="19"/>
  <c r="A229" i="19"/>
  <c r="A230" i="19"/>
  <c r="A231" i="19"/>
  <c r="A232" i="19"/>
  <c r="H13" i="16"/>
  <c r="K93" i="17"/>
  <c r="K97" i="17"/>
  <c r="H93" i="17"/>
  <c r="H97" i="17"/>
  <c r="H226" i="19"/>
  <c r="H218" i="19"/>
  <c r="H227" i="19"/>
  <c r="K230" i="19"/>
  <c r="K83" i="17"/>
  <c r="H69" i="14"/>
  <c r="H68" i="14"/>
  <c r="K68" i="14"/>
  <c r="K214" i="19"/>
  <c r="H214" i="19"/>
  <c r="H67" i="14"/>
  <c r="K67" i="14"/>
  <c r="K79" i="14"/>
  <c r="K69" i="14"/>
  <c r="K70" i="14"/>
  <c r="H70" i="14"/>
  <c r="H46" i="19"/>
  <c r="K232" i="19"/>
  <c r="K231" i="19"/>
  <c r="H65" i="14"/>
  <c r="K65" i="14"/>
  <c r="H34" i="24"/>
  <c r="A34" i="24"/>
  <c r="H33" i="24"/>
  <c r="K33" i="24"/>
  <c r="A85" i="17"/>
  <c r="A86" i="17"/>
  <c r="A87" i="17"/>
  <c r="A88" i="17"/>
  <c r="A89" i="17"/>
  <c r="A90" i="17"/>
  <c r="A91" i="17"/>
  <c r="A92" i="17"/>
  <c r="A95" i="17"/>
  <c r="A96" i="17"/>
  <c r="K96" i="17"/>
  <c r="H96" i="17"/>
  <c r="H95" i="17"/>
  <c r="K95" i="17"/>
  <c r="K94" i="17"/>
  <c r="H94" i="17"/>
  <c r="K66" i="14"/>
  <c r="H66" i="14"/>
  <c r="K60" i="14"/>
  <c r="H60" i="14"/>
  <c r="K59" i="14"/>
  <c r="H59" i="14"/>
  <c r="H232" i="19"/>
  <c r="H231" i="19"/>
  <c r="H228" i="19"/>
  <c r="H221" i="19"/>
  <c r="H217" i="19"/>
  <c r="H216" i="19"/>
  <c r="K234" i="19"/>
  <c r="K233" i="19"/>
  <c r="K212" i="19"/>
  <c r="K226" i="19"/>
  <c r="K218" i="19"/>
  <c r="K227" i="19"/>
  <c r="K229" i="19"/>
  <c r="K202" i="19"/>
  <c r="H202" i="19"/>
  <c r="H191" i="19"/>
  <c r="H170" i="19"/>
  <c r="H225" i="19"/>
  <c r="K91" i="17"/>
  <c r="H91" i="17"/>
  <c r="K90" i="17"/>
  <c r="H90" i="17"/>
  <c r="K92" i="17"/>
  <c r="H92" i="17"/>
  <c r="H63" i="14"/>
  <c r="H62" i="14"/>
  <c r="H64" i="14"/>
  <c r="K63" i="14"/>
  <c r="K62" i="14"/>
  <c r="K64" i="14"/>
  <c r="H223" i="19"/>
  <c r="H222" i="19"/>
  <c r="H220" i="19"/>
  <c r="H219" i="19"/>
  <c r="H89" i="17"/>
  <c r="K89" i="17"/>
  <c r="K88" i="17"/>
  <c r="H88" i="17"/>
  <c r="H215" i="19"/>
  <c r="H203" i="19"/>
  <c r="H211" i="19"/>
  <c r="H213" i="19"/>
  <c r="K235" i="19"/>
  <c r="K228" i="19"/>
  <c r="K224" i="19"/>
  <c r="K221" i="19"/>
  <c r="K217" i="19"/>
  <c r="K216" i="19"/>
  <c r="K191" i="19"/>
  <c r="K170" i="19"/>
  <c r="K225" i="19"/>
  <c r="K223" i="19"/>
  <c r="K222" i="19"/>
  <c r="K220" i="19"/>
  <c r="K219" i="19"/>
  <c r="K215" i="19"/>
  <c r="K213" i="19"/>
  <c r="K203" i="19"/>
  <c r="S355" i="26"/>
  <c r="C400" i="25"/>
  <c r="C399" i="25"/>
  <c r="C398" i="25"/>
  <c r="K58" i="14"/>
  <c r="K211" i="19"/>
  <c r="H385" i="25"/>
  <c r="K385" i="25"/>
  <c r="H384" i="25"/>
  <c r="K384" i="25"/>
  <c r="K383" i="25"/>
  <c r="H382" i="25"/>
  <c r="K382" i="25"/>
  <c r="H381" i="25"/>
  <c r="K381" i="25"/>
  <c r="H57" i="14"/>
  <c r="K48" i="14"/>
  <c r="H48" i="14"/>
  <c r="H320" i="25"/>
  <c r="K320" i="25"/>
  <c r="L320" i="25"/>
  <c r="H319" i="25"/>
  <c r="K319" i="25"/>
  <c r="L319" i="25"/>
  <c r="H279" i="25"/>
  <c r="K279" i="25"/>
  <c r="K206" i="19"/>
  <c r="H206" i="19"/>
  <c r="K58" i="17"/>
  <c r="H58" i="17"/>
  <c r="K87" i="17"/>
  <c r="H87" i="17"/>
  <c r="H184" i="19"/>
  <c r="H254" i="25"/>
  <c r="K254" i="25"/>
  <c r="K62" i="19"/>
  <c r="H62" i="19"/>
  <c r="K61" i="19"/>
  <c r="H61" i="19"/>
  <c r="H205" i="19"/>
  <c r="K205" i="19"/>
  <c r="K253" i="25"/>
  <c r="K252" i="25"/>
  <c r="K251" i="25"/>
  <c r="H250" i="25"/>
  <c r="K250" i="25"/>
  <c r="K249" i="25"/>
  <c r="H248" i="25"/>
  <c r="K248" i="25"/>
  <c r="K247" i="25"/>
  <c r="H246" i="25"/>
  <c r="K246" i="25"/>
  <c r="H245" i="25"/>
  <c r="K245" i="25"/>
  <c r="H244" i="25"/>
  <c r="K244" i="25"/>
  <c r="H243" i="25"/>
  <c r="K243" i="25"/>
  <c r="H242" i="25"/>
  <c r="K242" i="25"/>
  <c r="H241" i="25"/>
  <c r="K241" i="25"/>
  <c r="H240" i="25"/>
  <c r="K240" i="25"/>
  <c r="H239" i="25"/>
  <c r="K239" i="25"/>
  <c r="H232" i="25"/>
  <c r="K232" i="25"/>
  <c r="H233" i="25"/>
  <c r="K233" i="25"/>
  <c r="H234" i="25"/>
  <c r="K234" i="25"/>
  <c r="H235" i="25"/>
  <c r="K235" i="25"/>
  <c r="H236" i="25"/>
  <c r="K236" i="25"/>
  <c r="H237" i="25"/>
  <c r="K237" i="25"/>
  <c r="H238" i="25"/>
  <c r="K238" i="25"/>
  <c r="K57" i="14"/>
  <c r="K56" i="14"/>
  <c r="K55" i="14"/>
  <c r="H56" i="14"/>
  <c r="K210" i="19"/>
  <c r="K209" i="19"/>
  <c r="H210" i="19"/>
  <c r="H209" i="19"/>
  <c r="K34" i="24"/>
  <c r="N20" i="8"/>
  <c r="N19" i="8"/>
  <c r="N18" i="8"/>
  <c r="H55" i="14"/>
  <c r="H85" i="17"/>
  <c r="H86" i="17"/>
  <c r="K101" i="17"/>
  <c r="K100" i="17"/>
  <c r="K99" i="17"/>
  <c r="K86" i="17"/>
  <c r="K85" i="17"/>
  <c r="K208" i="19"/>
  <c r="H208" i="19"/>
  <c r="K207" i="19"/>
  <c r="H207" i="19"/>
  <c r="K200" i="19"/>
  <c r="H200" i="19"/>
  <c r="K169" i="19"/>
  <c r="H169" i="19"/>
  <c r="K166" i="19"/>
  <c r="H166" i="19"/>
  <c r="K183" i="19"/>
  <c r="H183" i="19"/>
  <c r="K204" i="19"/>
  <c r="H204" i="19"/>
  <c r="K199" i="19"/>
  <c r="H199" i="19"/>
  <c r="K198" i="19"/>
  <c r="H198" i="19"/>
  <c r="H54" i="14"/>
  <c r="K54" i="14"/>
  <c r="K196" i="19"/>
  <c r="H196" i="19"/>
  <c r="K201" i="19"/>
  <c r="H201" i="19"/>
  <c r="K73" i="17"/>
  <c r="H73" i="17"/>
  <c r="K192" i="19"/>
  <c r="H192" i="19"/>
  <c r="N5" i="14"/>
  <c r="A55" i="30"/>
  <c r="A56" i="30"/>
  <c r="A57" i="30"/>
  <c r="A58" i="30"/>
  <c r="A59" i="30"/>
  <c r="A60" i="30"/>
  <c r="A61" i="30"/>
  <c r="A62" i="30"/>
  <c r="A63" i="30"/>
  <c r="A64" i="30"/>
  <c r="A65" i="30"/>
  <c r="A66" i="30"/>
  <c r="A67" i="30"/>
  <c r="A68" i="30"/>
  <c r="A69" i="30"/>
  <c r="A70" i="30"/>
  <c r="A71" i="30"/>
  <c r="A72" i="30"/>
  <c r="A73" i="30"/>
  <c r="A74" i="30"/>
  <c r="A75" i="30"/>
  <c r="A76" i="30"/>
  <c r="A77" i="30"/>
  <c r="A78" i="30"/>
  <c r="A79" i="30"/>
  <c r="A80" i="30"/>
  <c r="A81" i="30"/>
  <c r="A82" i="30"/>
  <c r="A83" i="30"/>
  <c r="A84" i="30"/>
  <c r="A85" i="30"/>
  <c r="A86" i="30"/>
  <c r="A87" i="30"/>
  <c r="A88" i="30"/>
  <c r="A89" i="30"/>
  <c r="A90" i="30"/>
  <c r="A91" i="30"/>
  <c r="A92" i="30"/>
  <c r="H37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8" i="30"/>
  <c r="A29" i="30"/>
  <c r="A30" i="30"/>
  <c r="A31" i="30"/>
  <c r="H9" i="30"/>
  <c r="H239" i="30"/>
  <c r="K197" i="19"/>
  <c r="H197" i="19"/>
  <c r="A272" i="30"/>
  <c r="A273" i="30"/>
  <c r="A274" i="30"/>
  <c r="A167" i="30"/>
  <c r="A168" i="30"/>
  <c r="A169" i="30"/>
  <c r="A170" i="30"/>
  <c r="A171" i="30"/>
  <c r="A172" i="30"/>
  <c r="A173" i="30"/>
  <c r="A174" i="30"/>
  <c r="A175" i="30"/>
  <c r="A176" i="30"/>
  <c r="A177" i="30"/>
  <c r="A178" i="30"/>
  <c r="A179" i="30"/>
  <c r="A180" i="30"/>
  <c r="A181" i="30"/>
  <c r="A182" i="30"/>
  <c r="A183" i="30"/>
  <c r="A184" i="30"/>
  <c r="A185" i="30"/>
  <c r="A186" i="30"/>
  <c r="A187" i="30"/>
  <c r="A188" i="30"/>
  <c r="A189" i="30"/>
  <c r="A190" i="30"/>
  <c r="A191" i="30"/>
  <c r="A192" i="30"/>
  <c r="A193" i="30"/>
  <c r="A194" i="30"/>
  <c r="A195" i="30"/>
  <c r="A196" i="30"/>
  <c r="A197" i="30"/>
  <c r="A198" i="30"/>
  <c r="A199" i="30"/>
  <c r="A200" i="30"/>
  <c r="A201" i="30"/>
  <c r="A202" i="30"/>
  <c r="A203" i="30"/>
  <c r="A204" i="30"/>
  <c r="A205" i="30"/>
  <c r="A206" i="30"/>
  <c r="A207" i="30"/>
  <c r="A208" i="30"/>
  <c r="A209" i="30"/>
  <c r="A210" i="30"/>
  <c r="A211" i="30"/>
  <c r="A212" i="30"/>
  <c r="A213" i="30"/>
  <c r="A214" i="30"/>
  <c r="A215" i="30"/>
  <c r="A216" i="30"/>
  <c r="A217" i="30"/>
  <c r="A218" i="30"/>
  <c r="A219" i="30"/>
  <c r="A220" i="30"/>
  <c r="A221" i="30"/>
  <c r="A222" i="30"/>
  <c r="A223" i="30"/>
  <c r="H263" i="30"/>
  <c r="H262" i="30"/>
  <c r="H261" i="30"/>
  <c r="H260" i="30"/>
  <c r="H259" i="30"/>
  <c r="A259" i="30"/>
  <c r="A260" i="30"/>
  <c r="A261" i="30"/>
  <c r="A262" i="30"/>
  <c r="A263" i="30"/>
  <c r="A264" i="30"/>
  <c r="A265" i="30"/>
  <c r="K26" i="19"/>
  <c r="H26" i="19"/>
  <c r="H258" i="30"/>
  <c r="K19" i="19"/>
  <c r="H19" i="19"/>
  <c r="H43" i="30"/>
  <c r="H268" i="30"/>
  <c r="H164" i="30"/>
  <c r="H237" i="30"/>
  <c r="H236" i="30"/>
  <c r="H235" i="30"/>
  <c r="H234" i="30"/>
  <c r="H233" i="30"/>
  <c r="H232" i="30"/>
  <c r="H275" i="30"/>
  <c r="H20" i="30"/>
  <c r="H92" i="30"/>
  <c r="H231" i="30"/>
  <c r="H229" i="30"/>
  <c r="H161" i="30"/>
  <c r="H11" i="30"/>
  <c r="H160" i="30"/>
  <c r="H159" i="30"/>
  <c r="H158" i="30"/>
  <c r="H157" i="30"/>
  <c r="H156" i="30"/>
  <c r="H228" i="30"/>
  <c r="H227" i="30"/>
  <c r="H226" i="30"/>
  <c r="H225" i="30"/>
  <c r="H224" i="30"/>
  <c r="H91" i="30"/>
  <c r="H238" i="30"/>
  <c r="H155" i="30"/>
  <c r="H154" i="30"/>
  <c r="H153" i="30"/>
  <c r="H152" i="30"/>
  <c r="H223" i="30"/>
  <c r="H90" i="30"/>
  <c r="H89" i="30"/>
  <c r="H88" i="30"/>
  <c r="H203" i="30"/>
  <c r="H202" i="30"/>
  <c r="H201" i="30"/>
  <c r="H265" i="30"/>
  <c r="H45" i="30"/>
  <c r="H264" i="30"/>
  <c r="H87" i="30"/>
  <c r="H10" i="30"/>
  <c r="H221" i="30"/>
  <c r="H151" i="30"/>
  <c r="H150" i="30"/>
  <c r="H149" i="30"/>
  <c r="H148" i="30"/>
  <c r="H147" i="30"/>
  <c r="H146" i="30"/>
  <c r="H145" i="30"/>
  <c r="H16" i="30"/>
  <c r="H34" i="30"/>
  <c r="H31" i="30"/>
  <c r="H30" i="30"/>
  <c r="H220" i="30"/>
  <c r="H219" i="30"/>
  <c r="H218" i="30"/>
  <c r="H217" i="30"/>
  <c r="H19" i="30"/>
  <c r="H86" i="30"/>
  <c r="H85" i="30"/>
  <c r="H84" i="30"/>
  <c r="H83" i="30"/>
  <c r="H82" i="30"/>
  <c r="H81" i="30"/>
  <c r="H80" i="30"/>
  <c r="H79" i="30"/>
  <c r="H78" i="30"/>
  <c r="H77" i="30"/>
  <c r="H76" i="30"/>
  <c r="H75" i="30"/>
  <c r="H74" i="30"/>
  <c r="H73" i="30"/>
  <c r="H40" i="30"/>
  <c r="H222" i="30"/>
  <c r="H51" i="30"/>
  <c r="H29" i="30"/>
  <c r="H216" i="30"/>
  <c r="H142" i="30"/>
  <c r="H141" i="30"/>
  <c r="H140" i="30"/>
  <c r="H139" i="30"/>
  <c r="H138" i="30"/>
  <c r="H215" i="30"/>
  <c r="H214" i="30"/>
  <c r="H213" i="30"/>
  <c r="H72" i="30"/>
  <c r="H212" i="30"/>
  <c r="H211" i="30"/>
  <c r="H210" i="30"/>
  <c r="H209" i="30"/>
  <c r="H208" i="30"/>
  <c r="H137" i="30"/>
  <c r="H15" i="30"/>
  <c r="H28" i="30"/>
  <c r="H206" i="30"/>
  <c r="H205" i="30"/>
  <c r="H12" i="30"/>
  <c r="H200" i="30"/>
  <c r="H199" i="30"/>
  <c r="H44" i="30"/>
  <c r="H198" i="30"/>
  <c r="H197" i="30"/>
  <c r="H136" i="30"/>
  <c r="H135" i="30"/>
  <c r="H134" i="30"/>
  <c r="H17" i="30"/>
  <c r="H48" i="30"/>
  <c r="H195" i="30"/>
  <c r="H194" i="30"/>
  <c r="H27" i="30"/>
  <c r="H193" i="30"/>
  <c r="H192" i="30"/>
  <c r="H191" i="30"/>
  <c r="H190" i="30"/>
  <c r="H189" i="30"/>
  <c r="H188" i="30"/>
  <c r="H187" i="30"/>
  <c r="H186" i="30"/>
  <c r="H71" i="30"/>
  <c r="H133" i="30"/>
  <c r="H132" i="30"/>
  <c r="H185" i="30"/>
  <c r="H70" i="30"/>
  <c r="H25" i="30"/>
  <c r="H69" i="30"/>
  <c r="H68" i="30"/>
  <c r="H131" i="30"/>
  <c r="H184" i="30"/>
  <c r="H18" i="30"/>
  <c r="H24" i="30"/>
  <c r="H67" i="30"/>
  <c r="H183" i="30"/>
  <c r="H130" i="30"/>
  <c r="H182" i="30"/>
  <c r="H181" i="30"/>
  <c r="H180" i="30"/>
  <c r="H129" i="30"/>
  <c r="H179" i="30"/>
  <c r="H178" i="30"/>
  <c r="H23" i="30"/>
  <c r="H22" i="30"/>
  <c r="H21" i="30"/>
  <c r="H177" i="30"/>
  <c r="H176" i="30"/>
  <c r="H128" i="30"/>
  <c r="H66" i="30"/>
  <c r="H14" i="30"/>
  <c r="H175" i="30"/>
  <c r="H174" i="30"/>
  <c r="H127" i="30"/>
  <c r="H126" i="30"/>
  <c r="H173" i="30"/>
  <c r="H65" i="30"/>
  <c r="H64" i="30"/>
  <c r="H125" i="30"/>
  <c r="H172" i="30"/>
  <c r="H124" i="30"/>
  <c r="H171" i="30"/>
  <c r="H63" i="30"/>
  <c r="H273" i="30"/>
  <c r="H62" i="30"/>
  <c r="H123" i="30"/>
  <c r="H170" i="30"/>
  <c r="H122" i="30"/>
  <c r="H169" i="30"/>
  <c r="H26" i="30"/>
  <c r="H121" i="30"/>
  <c r="H168" i="30"/>
  <c r="H167" i="30"/>
  <c r="H272" i="30"/>
  <c r="H61" i="30"/>
  <c r="H13" i="30"/>
  <c r="H60" i="30"/>
  <c r="H59" i="30"/>
  <c r="H166" i="30"/>
  <c r="H58" i="30"/>
  <c r="H57" i="30"/>
  <c r="H56" i="30"/>
  <c r="H55" i="30"/>
  <c r="H271" i="30"/>
  <c r="H54" i="30"/>
  <c r="H120" i="30"/>
  <c r="A120" i="30"/>
  <c r="A48" i="30"/>
  <c r="A44" i="30"/>
  <c r="A51" i="30"/>
  <c r="A34" i="30"/>
  <c r="A45" i="30"/>
  <c r="A121" i="30"/>
  <c r="A122" i="30"/>
  <c r="A123" i="30"/>
  <c r="A124" i="30"/>
  <c r="A125" i="30"/>
  <c r="A126" i="30"/>
  <c r="A127" i="30"/>
  <c r="A128" i="30"/>
  <c r="A129" i="30"/>
  <c r="A130" i="30"/>
  <c r="A131" i="30"/>
  <c r="A132" i="30"/>
  <c r="A133" i="30"/>
  <c r="A134" i="30"/>
  <c r="A135" i="30"/>
  <c r="A136" i="30"/>
  <c r="A137" i="30"/>
  <c r="A138" i="30"/>
  <c r="A139" i="30"/>
  <c r="A140" i="30"/>
  <c r="A141" i="30"/>
  <c r="A142" i="30"/>
  <c r="A143" i="30"/>
  <c r="A144" i="30"/>
  <c r="A145" i="30"/>
  <c r="A146" i="30"/>
  <c r="A147" i="30"/>
  <c r="A148" i="30"/>
  <c r="A149" i="30"/>
  <c r="A150" i="30"/>
  <c r="A151" i="30"/>
  <c r="A152" i="30"/>
  <c r="A153" i="30"/>
  <c r="A154" i="30"/>
  <c r="A155" i="30"/>
  <c r="A156" i="30"/>
  <c r="A157" i="30"/>
  <c r="A158" i="30"/>
  <c r="A159" i="30"/>
  <c r="A160" i="30"/>
  <c r="A224" i="30"/>
  <c r="A225" i="30"/>
  <c r="A226" i="30"/>
  <c r="A227" i="30"/>
  <c r="A228" i="30"/>
  <c r="A229" i="30"/>
  <c r="A230" i="30"/>
  <c r="H181" i="19"/>
  <c r="K181" i="19"/>
  <c r="A161" i="30"/>
  <c r="A162" i="30"/>
  <c r="A163" i="30"/>
  <c r="A164" i="30"/>
  <c r="A231" i="30"/>
  <c r="K195" i="19"/>
  <c r="H195" i="19"/>
  <c r="H82" i="17"/>
  <c r="K82" i="17"/>
  <c r="A275" i="30"/>
  <c r="A232" i="30"/>
  <c r="A233" i="30"/>
  <c r="A234" i="30"/>
  <c r="A235" i="30"/>
  <c r="A236" i="30"/>
  <c r="A237" i="30"/>
  <c r="A238" i="30"/>
  <c r="A239" i="30"/>
  <c r="H278" i="25"/>
  <c r="K278" i="25"/>
  <c r="H231" i="25"/>
  <c r="K231" i="25"/>
  <c r="H230" i="25"/>
  <c r="K230" i="25"/>
  <c r="H227" i="25"/>
  <c r="K227" i="25"/>
  <c r="H228" i="25"/>
  <c r="K228" i="25"/>
  <c r="H229" i="25"/>
  <c r="K229" i="25"/>
  <c r="H226" i="25"/>
  <c r="K226" i="25"/>
  <c r="H225" i="25"/>
  <c r="K225" i="25"/>
  <c r="H224" i="25"/>
  <c r="K224" i="25"/>
  <c r="H277" i="25"/>
  <c r="K277" i="25"/>
  <c r="H380" i="25"/>
  <c r="K380" i="25"/>
  <c r="K379" i="25"/>
  <c r="H377" i="25"/>
  <c r="K377" i="25"/>
  <c r="H378" i="25"/>
  <c r="K378" i="25"/>
  <c r="H376" i="25"/>
  <c r="K376" i="25"/>
  <c r="H375" i="25"/>
  <c r="K375" i="25"/>
  <c r="H316" i="25"/>
  <c r="K316" i="25"/>
  <c r="L316" i="25"/>
  <c r="A317" i="25"/>
  <c r="A318" i="25"/>
  <c r="H317" i="25"/>
  <c r="K317" i="25"/>
  <c r="L317" i="25"/>
  <c r="H318" i="25"/>
  <c r="K318" i="25"/>
  <c r="L318" i="25"/>
  <c r="K276" i="25"/>
  <c r="H276" i="25"/>
  <c r="H220" i="25"/>
  <c r="H221" i="25"/>
  <c r="H222" i="25"/>
  <c r="H223" i="25"/>
  <c r="A268" i="30"/>
  <c r="H81" i="17"/>
  <c r="K81" i="17"/>
  <c r="H185" i="19"/>
  <c r="K185" i="19"/>
  <c r="K84" i="17"/>
  <c r="H84" i="17"/>
  <c r="H182" i="19"/>
  <c r="K182" i="19"/>
  <c r="H186" i="19"/>
  <c r="K186" i="19"/>
  <c r="H63" i="17"/>
  <c r="K63" i="17"/>
  <c r="K194" i="19"/>
  <c r="H194" i="19"/>
  <c r="H193" i="19"/>
  <c r="K72" i="17"/>
  <c r="H72" i="17"/>
  <c r="K190" i="19"/>
  <c r="K188" i="19"/>
  <c r="K53" i="14"/>
  <c r="H53" i="14"/>
  <c r="K189" i="19"/>
  <c r="H189" i="19"/>
  <c r="K187" i="19"/>
  <c r="H187" i="19"/>
  <c r="H75" i="17"/>
  <c r="K75" i="17"/>
  <c r="K74" i="17"/>
  <c r="H74" i="17"/>
  <c r="K80" i="17"/>
  <c r="H80" i="17"/>
  <c r="H79" i="17"/>
  <c r="K79" i="17"/>
  <c r="K64" i="17"/>
  <c r="K184" i="19"/>
  <c r="K76" i="17"/>
  <c r="H76" i="17"/>
  <c r="K179" i="19"/>
  <c r="H179" i="19"/>
  <c r="K50" i="14"/>
  <c r="H50" i="14"/>
  <c r="H52" i="14"/>
  <c r="K52" i="14"/>
  <c r="K78" i="17"/>
  <c r="H78" i="17"/>
  <c r="K77" i="17"/>
  <c r="H77" i="17"/>
  <c r="H180" i="19"/>
  <c r="K180" i="19"/>
  <c r="K167" i="19"/>
  <c r="H167" i="19"/>
  <c r="H49" i="14"/>
  <c r="K49" i="14"/>
  <c r="H51" i="14"/>
  <c r="K51" i="14"/>
  <c r="H47" i="17"/>
  <c r="K118" i="19"/>
  <c r="H164" i="19"/>
  <c r="K164" i="19"/>
  <c r="K178" i="19"/>
  <c r="K177" i="19"/>
  <c r="K176" i="19"/>
  <c r="K175" i="19"/>
  <c r="K174" i="19"/>
  <c r="K173" i="19"/>
  <c r="K172" i="19"/>
  <c r="K171" i="19"/>
  <c r="H178" i="19"/>
  <c r="H177" i="19"/>
  <c r="H176" i="19"/>
  <c r="H175" i="19"/>
  <c r="H174" i="19"/>
  <c r="H173" i="19"/>
  <c r="H172" i="19"/>
  <c r="H171" i="19"/>
  <c r="N61" i="17"/>
  <c r="K71" i="17"/>
  <c r="H71" i="17"/>
  <c r="K70" i="17"/>
  <c r="H70" i="17"/>
  <c r="K69" i="17"/>
  <c r="H69" i="17"/>
  <c r="K68" i="17"/>
  <c r="H68" i="17"/>
  <c r="K67" i="17"/>
  <c r="H67" i="17"/>
  <c r="K66" i="17"/>
  <c r="H66" i="17"/>
  <c r="N385" i="25"/>
  <c r="N62" i="17"/>
  <c r="N65" i="17"/>
  <c r="N66" i="17"/>
  <c r="K168" i="19"/>
  <c r="H168" i="19"/>
  <c r="H29" i="24"/>
  <c r="H374" i="25"/>
  <c r="K370" i="25"/>
  <c r="K311" i="25"/>
  <c r="H313" i="25"/>
  <c r="K309" i="25"/>
  <c r="L309" i="25"/>
  <c r="H314" i="25"/>
  <c r="K310" i="25"/>
  <c r="L310" i="25"/>
  <c r="H275" i="25"/>
  <c r="K271" i="25"/>
  <c r="K165" i="19"/>
  <c r="H165" i="19"/>
  <c r="K65" i="17"/>
  <c r="H65" i="17"/>
  <c r="K219" i="25"/>
  <c r="K218" i="25"/>
  <c r="K217" i="25"/>
  <c r="H216" i="25"/>
  <c r="K216" i="25"/>
  <c r="H215" i="25"/>
  <c r="K215" i="25"/>
  <c r="H214" i="25"/>
  <c r="K214" i="25"/>
  <c r="H213" i="25"/>
  <c r="K213" i="25"/>
  <c r="H208" i="25"/>
  <c r="K208" i="25"/>
  <c r="H209" i="25"/>
  <c r="K209" i="25"/>
  <c r="H210" i="25"/>
  <c r="K210" i="25"/>
  <c r="H211" i="25"/>
  <c r="K211" i="25"/>
  <c r="H212" i="25"/>
  <c r="K212" i="25"/>
  <c r="K163" i="19"/>
  <c r="H163" i="19"/>
  <c r="H153" i="19"/>
  <c r="K153" i="19"/>
  <c r="K152" i="19"/>
  <c r="H152" i="19"/>
  <c r="H151" i="19"/>
  <c r="K151" i="19"/>
  <c r="K149" i="19"/>
  <c r="H149" i="19"/>
  <c r="K62" i="17"/>
  <c r="H62" i="17"/>
  <c r="K46" i="17"/>
  <c r="K45" i="17"/>
  <c r="H46" i="17"/>
  <c r="H45" i="17"/>
  <c r="K155" i="19"/>
  <c r="H155" i="19"/>
  <c r="H162" i="19"/>
  <c r="K162" i="19"/>
  <c r="H160" i="19"/>
  <c r="H161" i="19"/>
  <c r="H159" i="19"/>
  <c r="H158" i="19"/>
  <c r="H157" i="19"/>
  <c r="H156" i="19"/>
  <c r="K146" i="19"/>
  <c r="H146" i="19"/>
  <c r="H145" i="19"/>
  <c r="K145" i="19"/>
  <c r="K136" i="19"/>
  <c r="H136" i="19"/>
  <c r="H154" i="19"/>
  <c r="K47" i="14"/>
  <c r="H47" i="14"/>
  <c r="H49" i="17"/>
  <c r="H48" i="17"/>
  <c r="K49" i="17"/>
  <c r="K48" i="17"/>
  <c r="H42" i="17"/>
  <c r="K42" i="17"/>
  <c r="K41" i="17"/>
  <c r="H41" i="17"/>
  <c r="H191" i="25"/>
  <c r="K191" i="25"/>
  <c r="K144" i="19"/>
  <c r="H144" i="19"/>
  <c r="H394" i="25"/>
  <c r="H395" i="25"/>
  <c r="K391" i="25"/>
  <c r="H92" i="19"/>
  <c r="K270" i="25"/>
  <c r="H274" i="25"/>
  <c r="K46" i="14"/>
  <c r="H46" i="14"/>
  <c r="K143" i="19"/>
  <c r="H143" i="19"/>
  <c r="K142" i="19"/>
  <c r="H142" i="19"/>
  <c r="K44" i="14"/>
  <c r="H44" i="14"/>
  <c r="K148" i="19"/>
  <c r="H148" i="19"/>
  <c r="H45" i="14"/>
  <c r="H373" i="25"/>
  <c r="K369" i="25"/>
  <c r="H54" i="17"/>
  <c r="H53" i="17"/>
  <c r="H59" i="17"/>
  <c r="K54" i="17"/>
  <c r="K53" i="17"/>
  <c r="K59" i="17"/>
  <c r="K40" i="17"/>
  <c r="H40" i="17"/>
  <c r="H147" i="19"/>
  <c r="K133" i="19"/>
  <c r="H133" i="19"/>
  <c r="K132" i="19"/>
  <c r="H132" i="19"/>
  <c r="K147" i="19"/>
  <c r="H150" i="19"/>
  <c r="K368" i="25"/>
  <c r="K367" i="25"/>
  <c r="H369" i="25"/>
  <c r="K365" i="25"/>
  <c r="H370" i="25"/>
  <c r="K366" i="25"/>
  <c r="H356" i="25"/>
  <c r="K352" i="25"/>
  <c r="A357" i="25"/>
  <c r="A358" i="25"/>
  <c r="A359" i="25"/>
  <c r="A360" i="25"/>
  <c r="A361" i="25"/>
  <c r="A362" i="25"/>
  <c r="A363" i="25"/>
  <c r="A364" i="25"/>
  <c r="A365" i="25"/>
  <c r="A366" i="25"/>
  <c r="A367" i="25"/>
  <c r="A368" i="25"/>
  <c r="H357" i="25"/>
  <c r="K353" i="25"/>
  <c r="H358" i="25"/>
  <c r="K354" i="25"/>
  <c r="H359" i="25"/>
  <c r="K355" i="25"/>
  <c r="H360" i="25"/>
  <c r="K356" i="25"/>
  <c r="H361" i="25"/>
  <c r="K357" i="25"/>
  <c r="H362" i="25"/>
  <c r="K358" i="25"/>
  <c r="H363" i="25"/>
  <c r="K359" i="25"/>
  <c r="H364" i="25"/>
  <c r="K360" i="25"/>
  <c r="H365" i="25"/>
  <c r="K361" i="25"/>
  <c r="H366" i="25"/>
  <c r="K362" i="25"/>
  <c r="H367" i="25"/>
  <c r="K363" i="25"/>
  <c r="H368" i="25"/>
  <c r="K364" i="25"/>
  <c r="A291" i="25"/>
  <c r="A292" i="25"/>
  <c r="A293" i="25"/>
  <c r="A294" i="25"/>
  <c r="A295" i="25"/>
  <c r="A296" i="25"/>
  <c r="A297" i="25"/>
  <c r="A298" i="25"/>
  <c r="A299" i="25"/>
  <c r="A300" i="25"/>
  <c r="A301" i="25"/>
  <c r="A302" i="25"/>
  <c r="A303" i="25"/>
  <c r="A304" i="25"/>
  <c r="A305" i="25"/>
  <c r="A306" i="25"/>
  <c r="A307" i="25"/>
  <c r="A308" i="25"/>
  <c r="A309" i="25"/>
  <c r="A310" i="25"/>
  <c r="A311" i="25"/>
  <c r="A312" i="25"/>
  <c r="A313" i="25"/>
  <c r="A314" i="25"/>
  <c r="A315" i="25"/>
  <c r="H312" i="25"/>
  <c r="K308" i="25"/>
  <c r="L308" i="25"/>
  <c r="H302" i="25"/>
  <c r="K298" i="25"/>
  <c r="L298" i="25"/>
  <c r="H303" i="25"/>
  <c r="K299" i="25"/>
  <c r="L299" i="25"/>
  <c r="H304" i="25"/>
  <c r="K300" i="25"/>
  <c r="L300" i="25"/>
  <c r="H305" i="25"/>
  <c r="K301" i="25"/>
  <c r="L301" i="25"/>
  <c r="H306" i="25"/>
  <c r="K302" i="25"/>
  <c r="L302" i="25"/>
  <c r="H307" i="25"/>
  <c r="K303" i="25"/>
  <c r="L303" i="25"/>
  <c r="H308" i="25"/>
  <c r="K304" i="25"/>
  <c r="L304" i="25"/>
  <c r="H309" i="25"/>
  <c r="K305" i="25"/>
  <c r="L305" i="25"/>
  <c r="H310" i="25"/>
  <c r="K306" i="25"/>
  <c r="L306" i="25"/>
  <c r="H311" i="25"/>
  <c r="K307" i="25"/>
  <c r="L307" i="25"/>
  <c r="A6" i="16"/>
  <c r="A7" i="16"/>
  <c r="A8" i="16"/>
  <c r="A9" i="16"/>
  <c r="A10" i="16"/>
  <c r="A11" i="16"/>
  <c r="A12" i="16"/>
  <c r="H273" i="25"/>
  <c r="K269" i="25"/>
  <c r="H272" i="25"/>
  <c r="K268" i="25"/>
  <c r="H267" i="25"/>
  <c r="K263" i="25"/>
  <c r="H268" i="25"/>
  <c r="K264" i="25"/>
  <c r="H269" i="25"/>
  <c r="K265" i="25"/>
  <c r="H270" i="25"/>
  <c r="K266" i="25"/>
  <c r="H271" i="25"/>
  <c r="K267" i="25"/>
  <c r="K207" i="25"/>
  <c r="H206" i="25"/>
  <c r="K206" i="25"/>
  <c r="K205" i="25"/>
  <c r="K204" i="25"/>
  <c r="K202" i="25"/>
  <c r="K201" i="25"/>
  <c r="K199" i="25"/>
  <c r="K200" i="25"/>
  <c r="K198" i="25"/>
  <c r="H197" i="25"/>
  <c r="K197" i="25"/>
  <c r="H196" i="25"/>
  <c r="K196" i="25"/>
  <c r="K195" i="25"/>
  <c r="K193" i="25"/>
  <c r="H194" i="25"/>
  <c r="K194" i="25"/>
  <c r="H192" i="25"/>
  <c r="K192" i="25"/>
  <c r="H162" i="25"/>
  <c r="K162" i="25"/>
  <c r="H163" i="25"/>
  <c r="K163" i="25"/>
  <c r="H164" i="25"/>
  <c r="K164" i="25"/>
  <c r="H165" i="25"/>
  <c r="K165" i="25"/>
  <c r="H166" i="25"/>
  <c r="K166" i="25"/>
  <c r="H167" i="25"/>
  <c r="K167" i="25"/>
  <c r="H168" i="25"/>
  <c r="K168" i="25"/>
  <c r="H169" i="25"/>
  <c r="K169" i="25"/>
  <c r="H170" i="25"/>
  <c r="K170" i="25"/>
  <c r="H171" i="25"/>
  <c r="K171" i="25"/>
  <c r="H172" i="25"/>
  <c r="K172" i="25"/>
  <c r="H173" i="25"/>
  <c r="K173" i="25"/>
  <c r="H174" i="25"/>
  <c r="K174" i="25"/>
  <c r="H175" i="25"/>
  <c r="K175" i="25"/>
  <c r="H176" i="25"/>
  <c r="K176" i="25"/>
  <c r="H177" i="25"/>
  <c r="K177" i="25"/>
  <c r="H178" i="25"/>
  <c r="K178" i="25"/>
  <c r="H179" i="25"/>
  <c r="K179" i="25"/>
  <c r="H180" i="25"/>
  <c r="K180" i="25"/>
  <c r="H181" i="25"/>
  <c r="K181" i="25"/>
  <c r="H182" i="25"/>
  <c r="K182" i="25"/>
  <c r="H183" i="25"/>
  <c r="K183" i="25"/>
  <c r="H184" i="25"/>
  <c r="K184" i="25"/>
  <c r="H185" i="25"/>
  <c r="K185" i="25"/>
  <c r="H186" i="25"/>
  <c r="K186" i="25"/>
  <c r="H187" i="25"/>
  <c r="K187" i="25"/>
  <c r="H188" i="25"/>
  <c r="K188" i="25"/>
  <c r="H189" i="25"/>
  <c r="K189" i="25"/>
  <c r="H190" i="25"/>
  <c r="K190" i="25"/>
  <c r="K61" i="17"/>
  <c r="K60" i="17"/>
  <c r="H60" i="17"/>
  <c r="H139" i="19"/>
  <c r="K139" i="19"/>
  <c r="H124" i="19"/>
  <c r="K124" i="19"/>
  <c r="K237" i="19"/>
  <c r="K160" i="19"/>
  <c r="K161" i="19"/>
  <c r="K159" i="19"/>
  <c r="K158" i="19"/>
  <c r="K157" i="19"/>
  <c r="K156" i="19"/>
  <c r="H131" i="19"/>
  <c r="K131" i="19"/>
  <c r="K239" i="19"/>
  <c r="K154" i="19"/>
  <c r="K150" i="19"/>
  <c r="K138" i="19"/>
  <c r="K137" i="19"/>
  <c r="H138" i="19"/>
  <c r="K141" i="19"/>
  <c r="H137" i="19"/>
  <c r="H141" i="19"/>
  <c r="K120" i="19"/>
  <c r="H120" i="19"/>
  <c r="K57" i="17"/>
  <c r="K56" i="17"/>
  <c r="K55" i="17"/>
  <c r="H55" i="17"/>
  <c r="H57" i="17"/>
  <c r="H56" i="17"/>
  <c r="H43" i="14"/>
  <c r="H42" i="14"/>
  <c r="K42" i="14"/>
  <c r="K119" i="19"/>
  <c r="H119" i="19"/>
  <c r="K135" i="19"/>
  <c r="H140" i="19"/>
  <c r="H125" i="19"/>
  <c r="K125" i="19"/>
  <c r="H134" i="19"/>
  <c r="H12" i="16"/>
  <c r="K17" i="16"/>
  <c r="K16" i="16"/>
  <c r="K15" i="16"/>
  <c r="K14" i="16"/>
  <c r="K13" i="16"/>
  <c r="K12" i="16"/>
  <c r="K11" i="16"/>
  <c r="H11" i="16"/>
  <c r="K117" i="19"/>
  <c r="K67" i="19"/>
  <c r="H67" i="19"/>
  <c r="K129" i="19"/>
  <c r="H129" i="19"/>
  <c r="K51" i="17"/>
  <c r="K50" i="17"/>
  <c r="H51" i="17"/>
  <c r="H50" i="17"/>
  <c r="K52" i="17"/>
  <c r="H52" i="17"/>
  <c r="H128" i="19"/>
  <c r="H127" i="19"/>
  <c r="H126" i="19"/>
  <c r="H130" i="19"/>
  <c r="K130" i="19"/>
  <c r="H123" i="19"/>
  <c r="K128" i="19"/>
  <c r="K127" i="19"/>
  <c r="K126" i="19"/>
  <c r="K123" i="19"/>
  <c r="K122" i="19"/>
  <c r="H122" i="19"/>
  <c r="K116" i="19"/>
  <c r="H116" i="19"/>
  <c r="K103" i="19"/>
  <c r="H103" i="19"/>
  <c r="H121" i="19"/>
  <c r="K114" i="19"/>
  <c r="H114" i="19"/>
  <c r="H44" i="17"/>
  <c r="K44" i="17"/>
  <c r="K99" i="19"/>
  <c r="K36" i="14"/>
  <c r="H36" i="14"/>
  <c r="K45" i="14"/>
  <c r="K43" i="14"/>
  <c r="K41" i="14"/>
  <c r="H41" i="14"/>
  <c r="H40" i="14"/>
  <c r="H301" i="25"/>
  <c r="K297" i="25"/>
  <c r="L297" i="25"/>
  <c r="H39" i="14"/>
  <c r="K43" i="17"/>
  <c r="K40" i="14"/>
  <c r="K39" i="14"/>
  <c r="K38" i="14"/>
  <c r="L38" i="14"/>
  <c r="H38" i="14"/>
  <c r="H37" i="14"/>
  <c r="H115" i="19"/>
  <c r="K115" i="19"/>
  <c r="K97" i="19"/>
  <c r="H97" i="19"/>
  <c r="K96" i="19"/>
  <c r="H96" i="19"/>
  <c r="H108" i="19"/>
  <c r="K108" i="19"/>
  <c r="K107" i="19"/>
  <c r="H107" i="19"/>
  <c r="K100" i="19"/>
  <c r="H100" i="19"/>
  <c r="K106" i="19"/>
  <c r="H106" i="19"/>
  <c r="H112" i="19"/>
  <c r="H113" i="19"/>
  <c r="H111" i="19"/>
  <c r="H110" i="19"/>
  <c r="K109" i="19"/>
  <c r="K140" i="19"/>
  <c r="K134" i="19"/>
  <c r="K121" i="19"/>
  <c r="K113" i="19"/>
  <c r="K112" i="19"/>
  <c r="K111" i="19"/>
  <c r="K110" i="19"/>
  <c r="H109" i="19"/>
  <c r="K102" i="19"/>
  <c r="K101" i="19"/>
  <c r="K87" i="19"/>
  <c r="H102" i="19"/>
  <c r="K33" i="14"/>
  <c r="H33" i="14"/>
  <c r="K95" i="19"/>
  <c r="H95" i="19"/>
  <c r="H105" i="19"/>
  <c r="K105" i="19"/>
  <c r="K104" i="19"/>
  <c r="H104" i="19"/>
  <c r="H31" i="24"/>
  <c r="H30" i="24"/>
  <c r="H28" i="24"/>
  <c r="H27" i="24"/>
  <c r="H26" i="24"/>
  <c r="H25" i="24"/>
  <c r="H24" i="24"/>
  <c r="K38" i="24"/>
  <c r="K37" i="24"/>
  <c r="K36" i="24"/>
  <c r="K35" i="24"/>
  <c r="K32" i="24"/>
  <c r="K31" i="24"/>
  <c r="K30" i="24"/>
  <c r="K29" i="24"/>
  <c r="K28" i="24"/>
  <c r="K27" i="24"/>
  <c r="K26" i="24"/>
  <c r="K25" i="24"/>
  <c r="K24" i="24"/>
  <c r="H32" i="24"/>
  <c r="H39" i="17"/>
  <c r="H101" i="19"/>
  <c r="K38" i="17"/>
  <c r="K37" i="17"/>
  <c r="K36" i="17"/>
  <c r="K35" i="17"/>
  <c r="H35" i="14"/>
  <c r="H38" i="17"/>
  <c r="H37" i="17"/>
  <c r="K34" i="17"/>
  <c r="K33" i="17"/>
  <c r="H34" i="17"/>
  <c r="H33" i="17"/>
  <c r="K84" i="19"/>
  <c r="H84" i="19"/>
  <c r="H36" i="17"/>
  <c r="H35" i="17"/>
  <c r="H98" i="19"/>
  <c r="H34" i="14"/>
  <c r="K32" i="19"/>
  <c r="K93" i="19"/>
  <c r="H93" i="19"/>
  <c r="K31" i="14"/>
  <c r="H31" i="14"/>
  <c r="A8" i="26"/>
  <c r="A9" i="26"/>
  <c r="A10" i="26"/>
  <c r="A11" i="26"/>
  <c r="A12" i="26"/>
  <c r="A13" i="26"/>
  <c r="A14" i="26"/>
  <c r="A15" i="26"/>
  <c r="A16" i="26"/>
  <c r="A17" i="26"/>
  <c r="A18" i="26"/>
  <c r="A19" i="26"/>
  <c r="A20" i="26"/>
  <c r="A21" i="26"/>
  <c r="A22" i="26"/>
  <c r="A23" i="26"/>
  <c r="A24" i="26"/>
  <c r="A25" i="26"/>
  <c r="A26" i="26"/>
  <c r="A27" i="26"/>
  <c r="A28" i="26"/>
  <c r="A29" i="26"/>
  <c r="A30" i="26"/>
  <c r="A31" i="26"/>
  <c r="A32" i="26"/>
  <c r="A33" i="26"/>
  <c r="A34" i="26"/>
  <c r="A35" i="26"/>
  <c r="A36" i="26"/>
  <c r="A37" i="26"/>
  <c r="A38" i="26"/>
  <c r="A39" i="26"/>
  <c r="A40" i="26"/>
  <c r="A41" i="26"/>
  <c r="A42" i="26"/>
  <c r="A43" i="26"/>
  <c r="A44" i="26"/>
  <c r="A45" i="26"/>
  <c r="A46" i="26"/>
  <c r="A47" i="26"/>
  <c r="A48" i="26"/>
  <c r="A49" i="26"/>
  <c r="A50" i="26"/>
  <c r="A51" i="26"/>
  <c r="A52" i="26"/>
  <c r="A53" i="26"/>
  <c r="A54" i="26"/>
  <c r="A55" i="26"/>
  <c r="A56" i="26"/>
  <c r="A57" i="26"/>
  <c r="A58" i="26"/>
  <c r="A59" i="26"/>
  <c r="A60" i="26"/>
  <c r="A61" i="26"/>
  <c r="A62" i="26"/>
  <c r="A63" i="26"/>
  <c r="A64" i="26"/>
  <c r="A65" i="26"/>
  <c r="A66" i="26"/>
  <c r="A67" i="26"/>
  <c r="A68" i="26"/>
  <c r="A69" i="26"/>
  <c r="A70" i="26"/>
  <c r="A71" i="26"/>
  <c r="A72" i="26"/>
  <c r="A73" i="26"/>
  <c r="A74" i="26"/>
  <c r="A75" i="26"/>
  <c r="A76" i="26"/>
  <c r="A77" i="26"/>
  <c r="A78" i="26"/>
  <c r="A79" i="26"/>
  <c r="A80" i="26"/>
  <c r="A81" i="26"/>
  <c r="A82" i="26"/>
  <c r="A83" i="26"/>
  <c r="A84" i="26"/>
  <c r="A85" i="26"/>
  <c r="A86" i="26"/>
  <c r="A87" i="26"/>
  <c r="A88" i="26"/>
  <c r="A89" i="26"/>
  <c r="A90" i="26"/>
  <c r="A91" i="26"/>
  <c r="A92" i="26"/>
  <c r="A93" i="26"/>
  <c r="A94" i="26"/>
  <c r="A95" i="26"/>
  <c r="A96" i="26"/>
  <c r="A97" i="26"/>
  <c r="A98" i="26"/>
  <c r="A99" i="26"/>
  <c r="A100" i="26"/>
  <c r="A101" i="26"/>
  <c r="A102" i="26"/>
  <c r="A103" i="26"/>
  <c r="A104" i="26"/>
  <c r="A105" i="26"/>
  <c r="A106" i="26"/>
  <c r="A107" i="26"/>
  <c r="A108" i="26"/>
  <c r="A109" i="26"/>
  <c r="A110" i="26"/>
  <c r="A111" i="26"/>
  <c r="A112" i="26"/>
  <c r="A113" i="26"/>
  <c r="A114" i="26"/>
  <c r="A115" i="26"/>
  <c r="A116" i="26"/>
  <c r="A117" i="26"/>
  <c r="A118" i="26"/>
  <c r="A119" i="26"/>
  <c r="A120" i="26"/>
  <c r="A121" i="26"/>
  <c r="A122" i="26"/>
  <c r="A123" i="26"/>
  <c r="A124" i="26"/>
  <c r="A125" i="26"/>
  <c r="A126" i="26"/>
  <c r="A127" i="26"/>
  <c r="A128" i="26"/>
  <c r="A129" i="26"/>
  <c r="A130" i="26"/>
  <c r="A131" i="26"/>
  <c r="A132" i="26"/>
  <c r="A133" i="26"/>
  <c r="A134" i="26"/>
  <c r="A135" i="26"/>
  <c r="A136" i="26"/>
  <c r="A137" i="26"/>
  <c r="A138" i="26"/>
  <c r="A139" i="26"/>
  <c r="A140" i="26"/>
  <c r="A141" i="26"/>
  <c r="A142" i="26"/>
  <c r="A143" i="26"/>
  <c r="A144" i="26"/>
  <c r="A145" i="26"/>
  <c r="A146" i="26"/>
  <c r="A147" i="26"/>
  <c r="A148" i="26"/>
  <c r="A149" i="26"/>
  <c r="A150" i="26"/>
  <c r="A151" i="26"/>
  <c r="A152" i="26"/>
  <c r="A153" i="26"/>
  <c r="A154" i="26"/>
  <c r="A155" i="26"/>
  <c r="A156" i="26"/>
  <c r="A157" i="26"/>
  <c r="A158" i="26"/>
  <c r="A159" i="26"/>
  <c r="A160" i="26"/>
  <c r="A161" i="26"/>
  <c r="A162" i="26"/>
  <c r="A163" i="26"/>
  <c r="A164" i="26"/>
  <c r="A165" i="26"/>
  <c r="A166" i="26"/>
  <c r="A167" i="26"/>
  <c r="A168" i="26"/>
  <c r="A169" i="26"/>
  <c r="A170" i="26"/>
  <c r="A171" i="26"/>
  <c r="A172" i="26"/>
  <c r="A173" i="26"/>
  <c r="A174" i="26"/>
  <c r="A175" i="26"/>
  <c r="A176" i="26"/>
  <c r="A177" i="26"/>
  <c r="A178" i="26"/>
  <c r="A179" i="26"/>
  <c r="A180" i="26"/>
  <c r="A181" i="26"/>
  <c r="A182" i="26"/>
  <c r="A183" i="26"/>
  <c r="A184" i="26"/>
  <c r="A185" i="26"/>
  <c r="A186" i="26"/>
  <c r="A187" i="26"/>
  <c r="A188" i="26"/>
  <c r="A189" i="26"/>
  <c r="A190" i="26"/>
  <c r="A191" i="26"/>
  <c r="A192" i="26"/>
  <c r="A193" i="26"/>
  <c r="A194" i="26"/>
  <c r="A195" i="26"/>
  <c r="A196" i="26"/>
  <c r="A197" i="26"/>
  <c r="A198" i="26"/>
  <c r="A199" i="26"/>
  <c r="A200" i="26"/>
  <c r="A201" i="26"/>
  <c r="A202" i="26"/>
  <c r="A203" i="26"/>
  <c r="A204" i="26"/>
  <c r="A205" i="26"/>
  <c r="A206" i="26"/>
  <c r="A207" i="26"/>
  <c r="A208" i="26"/>
  <c r="A209" i="26"/>
  <c r="A210" i="26"/>
  <c r="A211" i="26"/>
  <c r="A212" i="26"/>
  <c r="A213" i="26"/>
  <c r="A214" i="26"/>
  <c r="A215" i="26"/>
  <c r="A216" i="26"/>
  <c r="A217" i="26"/>
  <c r="A218" i="26"/>
  <c r="A219" i="26"/>
  <c r="A220" i="26"/>
  <c r="A221" i="26"/>
  <c r="A222" i="26"/>
  <c r="A223" i="26"/>
  <c r="A224" i="26"/>
  <c r="A225" i="26"/>
  <c r="A226" i="26"/>
  <c r="A227" i="26"/>
  <c r="A228" i="26"/>
  <c r="A229" i="26"/>
  <c r="A230" i="26"/>
  <c r="A231" i="26"/>
  <c r="A232" i="26"/>
  <c r="A233" i="26"/>
  <c r="A234" i="26"/>
  <c r="A235" i="26"/>
  <c r="A236" i="26"/>
  <c r="A237" i="26"/>
  <c r="A238" i="26"/>
  <c r="A239" i="26"/>
  <c r="A240" i="26"/>
  <c r="A241" i="26"/>
  <c r="A242" i="26"/>
  <c r="A243" i="26"/>
  <c r="D20" i="8"/>
  <c r="D18" i="8"/>
  <c r="D17" i="8"/>
  <c r="D15" i="8"/>
  <c r="D14" i="8"/>
  <c r="D13" i="8"/>
  <c r="D12" i="8"/>
  <c r="D11" i="8"/>
  <c r="D10" i="8"/>
  <c r="D9" i="8"/>
  <c r="E9" i="8"/>
  <c r="D8" i="8"/>
  <c r="D7" i="8"/>
  <c r="D6" i="8"/>
  <c r="H94" i="19"/>
  <c r="H298" i="25"/>
  <c r="K294" i="25"/>
  <c r="L294" i="25"/>
  <c r="H265" i="25"/>
  <c r="K261" i="25"/>
  <c r="K262" i="25"/>
  <c r="K31" i="17"/>
  <c r="K30" i="17"/>
  <c r="H31" i="17"/>
  <c r="H30" i="17"/>
  <c r="H153" i="25"/>
  <c r="K153" i="25"/>
  <c r="K160" i="25"/>
  <c r="K161" i="25"/>
  <c r="K159" i="25"/>
  <c r="K158" i="25"/>
  <c r="K157" i="25"/>
  <c r="K156" i="25"/>
  <c r="H155" i="25"/>
  <c r="K155" i="25"/>
  <c r="H154" i="25"/>
  <c r="K154" i="25"/>
  <c r="H152" i="25"/>
  <c r="K152" i="25"/>
  <c r="H150" i="25"/>
  <c r="K150" i="25"/>
  <c r="K151" i="25"/>
  <c r="H148" i="25"/>
  <c r="K148" i="25"/>
  <c r="H149" i="25"/>
  <c r="K149" i="25"/>
  <c r="H147" i="25"/>
  <c r="K147" i="25"/>
  <c r="H142" i="25"/>
  <c r="K142" i="25"/>
  <c r="H143" i="25"/>
  <c r="K143" i="25"/>
  <c r="H144" i="25"/>
  <c r="K144" i="25"/>
  <c r="H145" i="25"/>
  <c r="K145" i="25"/>
  <c r="H146" i="25"/>
  <c r="K146" i="25"/>
  <c r="K64" i="19"/>
  <c r="H64" i="19"/>
  <c r="K29" i="17"/>
  <c r="H29" i="17"/>
  <c r="K88" i="14"/>
  <c r="K87" i="14"/>
  <c r="K86" i="14"/>
  <c r="K85" i="14"/>
  <c r="K84" i="14"/>
  <c r="K83" i="14"/>
  <c r="K82" i="14"/>
  <c r="K81" i="14"/>
  <c r="K80" i="14"/>
  <c r="K37" i="14"/>
  <c r="K35" i="14"/>
  <c r="K34" i="14"/>
  <c r="K32" i="14"/>
  <c r="H32" i="14"/>
  <c r="H6" i="24"/>
  <c r="K6" i="24"/>
  <c r="A7" i="24"/>
  <c r="A8" i="24"/>
  <c r="A9" i="24"/>
  <c r="A10" i="24"/>
  <c r="A11" i="24"/>
  <c r="A12" i="24"/>
  <c r="A13" i="24"/>
  <c r="A14" i="24"/>
  <c r="A15" i="24"/>
  <c r="A16" i="24"/>
  <c r="A17" i="24"/>
  <c r="A18" i="24"/>
  <c r="A19" i="24"/>
  <c r="H7" i="24"/>
  <c r="K7" i="24"/>
  <c r="L20" i="8"/>
  <c r="H8" i="24"/>
  <c r="K8" i="24"/>
  <c r="H9" i="24"/>
  <c r="K9" i="24"/>
  <c r="H10" i="24"/>
  <c r="K10" i="24"/>
  <c r="H11" i="24"/>
  <c r="K11" i="24"/>
  <c r="H12" i="24"/>
  <c r="K12" i="24"/>
  <c r="H13" i="24"/>
  <c r="K13" i="24"/>
  <c r="H14" i="24"/>
  <c r="K14" i="24"/>
  <c r="H15" i="24"/>
  <c r="K15" i="24"/>
  <c r="H16" i="24"/>
  <c r="K16" i="24"/>
  <c r="H17" i="24"/>
  <c r="K17" i="24"/>
  <c r="H18" i="24"/>
  <c r="K18" i="24"/>
  <c r="H19" i="24"/>
  <c r="K19" i="24"/>
  <c r="H20" i="24"/>
  <c r="K20" i="24"/>
  <c r="H21" i="24"/>
  <c r="K21" i="24"/>
  <c r="H22" i="24"/>
  <c r="K22" i="24"/>
  <c r="H23" i="24"/>
  <c r="K23" i="24"/>
  <c r="K39" i="24"/>
  <c r="K40" i="24"/>
  <c r="K41" i="24"/>
  <c r="K42" i="24"/>
  <c r="K43" i="24"/>
  <c r="K44" i="24"/>
  <c r="K45" i="24"/>
  <c r="K46" i="24"/>
  <c r="K47" i="24"/>
  <c r="H7" i="17"/>
  <c r="K7" i="17"/>
  <c r="H8" i="17"/>
  <c r="K8" i="17"/>
  <c r="H9" i="17"/>
  <c r="K9" i="17"/>
  <c r="H10" i="17"/>
  <c r="K10" i="17"/>
  <c r="H11" i="17"/>
  <c r="K11" i="17"/>
  <c r="H12" i="17"/>
  <c r="K12" i="17"/>
  <c r="H13" i="17"/>
  <c r="K13" i="17"/>
  <c r="H14" i="17"/>
  <c r="K14" i="17"/>
  <c r="H15" i="17"/>
  <c r="K15" i="17"/>
  <c r="H16" i="17"/>
  <c r="K16" i="17"/>
  <c r="H17" i="17"/>
  <c r="K17" i="17"/>
  <c r="H18" i="17"/>
  <c r="K18" i="17"/>
  <c r="H19" i="17"/>
  <c r="K19" i="17"/>
  <c r="H20" i="17"/>
  <c r="K20" i="17"/>
  <c r="K21" i="17"/>
  <c r="H22" i="17"/>
  <c r="K22" i="17"/>
  <c r="K23" i="17"/>
  <c r="H24" i="17"/>
  <c r="K24" i="17"/>
  <c r="H26" i="17"/>
  <c r="K26" i="17"/>
  <c r="H27" i="17"/>
  <c r="K27" i="17"/>
  <c r="H28" i="17"/>
  <c r="K28" i="17"/>
  <c r="H25" i="17"/>
  <c r="K25" i="17"/>
  <c r="H32" i="17"/>
  <c r="K32" i="17"/>
  <c r="K39" i="17"/>
  <c r="K102" i="17"/>
  <c r="K103" i="17"/>
  <c r="K104" i="17"/>
  <c r="K105" i="17"/>
  <c r="K106" i="17"/>
  <c r="K107" i="17"/>
  <c r="K108" i="17"/>
  <c r="H7" i="14"/>
  <c r="K7" i="14"/>
  <c r="L7" i="14"/>
  <c r="H8" i="14"/>
  <c r="K8" i="14"/>
  <c r="L8" i="14"/>
  <c r="H9" i="14"/>
  <c r="K9" i="14"/>
  <c r="L9" i="14"/>
  <c r="H10" i="14"/>
  <c r="K10" i="14"/>
  <c r="L10" i="14"/>
  <c r="H11" i="14"/>
  <c r="K11" i="14"/>
  <c r="L11" i="14"/>
  <c r="H12" i="14"/>
  <c r="K12" i="14"/>
  <c r="L12" i="14"/>
  <c r="H13" i="14"/>
  <c r="K13" i="14"/>
  <c r="L13" i="14"/>
  <c r="H14" i="14"/>
  <c r="K14" i="14"/>
  <c r="L14" i="14"/>
  <c r="H15" i="14"/>
  <c r="K15" i="14"/>
  <c r="L15" i="14"/>
  <c r="H16" i="14"/>
  <c r="K16" i="14"/>
  <c r="L16" i="14"/>
  <c r="H17" i="14"/>
  <c r="K17" i="14"/>
  <c r="L17" i="14"/>
  <c r="H18" i="14"/>
  <c r="K18" i="14"/>
  <c r="L18" i="14"/>
  <c r="H19" i="14"/>
  <c r="K19" i="14"/>
  <c r="L19" i="14"/>
  <c r="H20" i="14"/>
  <c r="K20" i="14"/>
  <c r="L20" i="14"/>
  <c r="H21" i="14"/>
  <c r="K21" i="14"/>
  <c r="L21" i="14"/>
  <c r="H22" i="14"/>
  <c r="K22" i="14"/>
  <c r="L22" i="14"/>
  <c r="H23" i="14"/>
  <c r="K23" i="14"/>
  <c r="L23" i="14"/>
  <c r="H24" i="14"/>
  <c r="K24" i="14"/>
  <c r="L24" i="14"/>
  <c r="H25" i="14"/>
  <c r="K25" i="14"/>
  <c r="L25" i="14"/>
  <c r="H26" i="14"/>
  <c r="K26" i="14"/>
  <c r="L26" i="14"/>
  <c r="H27" i="14"/>
  <c r="K27" i="14"/>
  <c r="H28" i="14"/>
  <c r="K28" i="14"/>
  <c r="H29" i="14"/>
  <c r="K29" i="14"/>
  <c r="H30" i="14"/>
  <c r="K30" i="14"/>
  <c r="L41" i="14"/>
  <c r="L43" i="14"/>
  <c r="L45" i="14"/>
  <c r="L79" i="14"/>
  <c r="L80" i="14"/>
  <c r="K91" i="14"/>
  <c r="K92" i="14"/>
  <c r="K93" i="14"/>
  <c r="K94" i="14"/>
  <c r="K95" i="14"/>
  <c r="K96" i="14"/>
  <c r="K97" i="14"/>
  <c r="K98" i="14"/>
  <c r="K99" i="14"/>
  <c r="K100" i="14"/>
  <c r="K101" i="14"/>
  <c r="K102" i="14"/>
  <c r="H5" i="16"/>
  <c r="K5" i="16"/>
  <c r="H6" i="16"/>
  <c r="K6" i="16"/>
  <c r="H7" i="16"/>
  <c r="K7" i="16"/>
  <c r="G11" i="8"/>
  <c r="H8" i="16"/>
  <c r="K8" i="16"/>
  <c r="H9" i="16"/>
  <c r="K9" i="16"/>
  <c r="H10" i="16"/>
  <c r="K10" i="16"/>
  <c r="K20" i="16"/>
  <c r="K21" i="16"/>
  <c r="K22" i="16"/>
  <c r="K23" i="16"/>
  <c r="K24" i="16"/>
  <c r="K25" i="16"/>
  <c r="K26" i="16"/>
  <c r="K27" i="16"/>
  <c r="K28" i="16"/>
  <c r="K29" i="16"/>
  <c r="K30" i="16"/>
  <c r="K31" i="16"/>
  <c r="K32" i="16"/>
  <c r="K33" i="16"/>
  <c r="K34" i="16"/>
  <c r="K7" i="19"/>
  <c r="H8" i="19"/>
  <c r="K8" i="19"/>
  <c r="H9" i="19"/>
  <c r="K9" i="19"/>
  <c r="H10" i="19"/>
  <c r="K10" i="19"/>
  <c r="H11" i="19"/>
  <c r="K11" i="19"/>
  <c r="H12" i="19"/>
  <c r="K12" i="19"/>
  <c r="H13" i="19"/>
  <c r="K13" i="19"/>
  <c r="H14" i="19"/>
  <c r="K14" i="19"/>
  <c r="H15" i="19"/>
  <c r="K15" i="19"/>
  <c r="H16" i="19"/>
  <c r="K16" i="19"/>
  <c r="H17" i="19"/>
  <c r="K17" i="19"/>
  <c r="H18" i="19"/>
  <c r="K18" i="19"/>
  <c r="H20" i="19"/>
  <c r="K20" i="19"/>
  <c r="H21" i="19"/>
  <c r="K21" i="19"/>
  <c r="H22" i="19"/>
  <c r="K22" i="19"/>
  <c r="H23" i="19"/>
  <c r="K23" i="19"/>
  <c r="H24" i="19"/>
  <c r="K24" i="19"/>
  <c r="H25" i="19"/>
  <c r="K25" i="19"/>
  <c r="H27" i="19"/>
  <c r="K27" i="19"/>
  <c r="H28" i="19"/>
  <c r="K28" i="19"/>
  <c r="H29" i="19"/>
  <c r="K29" i="19"/>
  <c r="H30" i="19"/>
  <c r="K30" i="19"/>
  <c r="H31" i="19"/>
  <c r="K31" i="19"/>
  <c r="H32" i="19"/>
  <c r="H33" i="19"/>
  <c r="K33" i="19"/>
  <c r="H34" i="19"/>
  <c r="K34" i="19"/>
  <c r="H35" i="19"/>
  <c r="K35" i="19"/>
  <c r="H36" i="19"/>
  <c r="K36" i="19"/>
  <c r="H37" i="19"/>
  <c r="K37" i="19"/>
  <c r="H38" i="19"/>
  <c r="K38" i="19"/>
  <c r="H39" i="19"/>
  <c r="K39" i="19"/>
  <c r="H40" i="19"/>
  <c r="K40" i="19"/>
  <c r="H41" i="19"/>
  <c r="K41" i="19"/>
  <c r="H42" i="19"/>
  <c r="K42" i="19"/>
  <c r="H43" i="19"/>
  <c r="K43" i="19"/>
  <c r="H44" i="19"/>
  <c r="K44" i="19"/>
  <c r="H45" i="19"/>
  <c r="K45" i="19"/>
  <c r="K46" i="19"/>
  <c r="H47" i="19"/>
  <c r="K47" i="19"/>
  <c r="H48" i="19"/>
  <c r="K48" i="19"/>
  <c r="H49" i="19"/>
  <c r="K49" i="19"/>
  <c r="H50" i="19"/>
  <c r="K50" i="19"/>
  <c r="H51" i="19"/>
  <c r="K51" i="19"/>
  <c r="H52" i="19"/>
  <c r="K52" i="19"/>
  <c r="H53" i="19"/>
  <c r="K53" i="19"/>
  <c r="H54" i="19"/>
  <c r="K54" i="19"/>
  <c r="H55" i="19"/>
  <c r="K55" i="19"/>
  <c r="H56" i="19"/>
  <c r="K56" i="19"/>
  <c r="H57" i="19"/>
  <c r="K57" i="19"/>
  <c r="H58" i="19"/>
  <c r="K58" i="19"/>
  <c r="H59" i="19"/>
  <c r="K59" i="19"/>
  <c r="K193" i="19"/>
  <c r="H60" i="19"/>
  <c r="K60" i="19"/>
  <c r="H63" i="19"/>
  <c r="K63" i="19"/>
  <c r="H65" i="19"/>
  <c r="K65" i="19"/>
  <c r="H66" i="19"/>
  <c r="K66" i="19"/>
  <c r="H68" i="19"/>
  <c r="K68" i="19"/>
  <c r="H69" i="19"/>
  <c r="K69" i="19"/>
  <c r="H70" i="19"/>
  <c r="K70" i="19"/>
  <c r="H71" i="19"/>
  <c r="K71" i="19"/>
  <c r="H72" i="19"/>
  <c r="K72" i="19"/>
  <c r="H73" i="19"/>
  <c r="K73" i="19"/>
  <c r="H74" i="19"/>
  <c r="K74" i="19"/>
  <c r="H75" i="19"/>
  <c r="K75" i="19"/>
  <c r="H76" i="19"/>
  <c r="K76" i="19"/>
  <c r="H77" i="19"/>
  <c r="K77" i="19"/>
  <c r="H78" i="19"/>
  <c r="K78" i="19"/>
  <c r="H79" i="19"/>
  <c r="K79" i="19"/>
  <c r="H80" i="19"/>
  <c r="K80" i="19"/>
  <c r="H81" i="19"/>
  <c r="K81" i="19"/>
  <c r="H82" i="19"/>
  <c r="K82" i="19"/>
  <c r="H83" i="19"/>
  <c r="K83" i="19"/>
  <c r="H85" i="19"/>
  <c r="K85" i="19"/>
  <c r="H86" i="19"/>
  <c r="K86" i="19"/>
  <c r="H88" i="19"/>
  <c r="K88" i="19"/>
  <c r="H89" i="19"/>
  <c r="K89" i="19"/>
  <c r="H90" i="19"/>
  <c r="K90" i="19"/>
  <c r="H91" i="19"/>
  <c r="K91" i="19"/>
  <c r="K92" i="19"/>
  <c r="K94" i="19"/>
  <c r="K98" i="19"/>
  <c r="H8" i="25"/>
  <c r="A9" i="25"/>
  <c r="A10" i="25"/>
  <c r="A11" i="25"/>
  <c r="A12" i="25"/>
  <c r="A13" i="25"/>
  <c r="A14" i="25"/>
  <c r="A15" i="25"/>
  <c r="A16" i="25"/>
  <c r="A17" i="25"/>
  <c r="A18" i="25"/>
  <c r="A19" i="25"/>
  <c r="A20" i="25"/>
  <c r="A21" i="25"/>
  <c r="A22" i="25"/>
  <c r="A23" i="25"/>
  <c r="A24" i="25"/>
  <c r="A25" i="25"/>
  <c r="A26" i="25"/>
  <c r="A27" i="25"/>
  <c r="A28" i="25"/>
  <c r="A29" i="25"/>
  <c r="A30" i="25"/>
  <c r="A31" i="25"/>
  <c r="A32" i="25"/>
  <c r="A33" i="25"/>
  <c r="A34" i="25"/>
  <c r="A35" i="25"/>
  <c r="A36" i="25"/>
  <c r="A37" i="25"/>
  <c r="A38" i="25"/>
  <c r="A39" i="25"/>
  <c r="A40" i="25"/>
  <c r="A41" i="25"/>
  <c r="A42" i="25"/>
  <c r="A43" i="25"/>
  <c r="A44" i="25"/>
  <c r="A45" i="25"/>
  <c r="A46" i="25"/>
  <c r="A47" i="25"/>
  <c r="A48" i="25"/>
  <c r="A49" i="25"/>
  <c r="A50" i="25"/>
  <c r="A51" i="25"/>
  <c r="A52" i="25"/>
  <c r="A53" i="25"/>
  <c r="A54" i="25"/>
  <c r="A55" i="25"/>
  <c r="A56" i="25"/>
  <c r="A57" i="25"/>
  <c r="A58" i="25"/>
  <c r="A59" i="25"/>
  <c r="A60" i="25"/>
  <c r="A61" i="25"/>
  <c r="A62" i="25"/>
  <c r="A63" i="25"/>
  <c r="A64" i="25"/>
  <c r="A65" i="25"/>
  <c r="A66" i="25"/>
  <c r="A67" i="25"/>
  <c r="A68" i="25"/>
  <c r="A69" i="25"/>
  <c r="A70" i="25"/>
  <c r="A71" i="25"/>
  <c r="A72" i="25"/>
  <c r="A73" i="25"/>
  <c r="A74" i="25"/>
  <c r="A75" i="25"/>
  <c r="A76" i="25"/>
  <c r="A77" i="25"/>
  <c r="A78" i="25"/>
  <c r="A79" i="25"/>
  <c r="A80" i="25"/>
  <c r="A81" i="25"/>
  <c r="A82" i="25"/>
  <c r="A83" i="25"/>
  <c r="A84" i="25"/>
  <c r="A85" i="25"/>
  <c r="A86" i="25"/>
  <c r="A87" i="25"/>
  <c r="A88" i="25"/>
  <c r="A89" i="25"/>
  <c r="A90" i="25"/>
  <c r="A91" i="25"/>
  <c r="A92" i="25"/>
  <c r="A93" i="25"/>
  <c r="A94" i="25"/>
  <c r="A95" i="25"/>
  <c r="A96" i="25"/>
  <c r="A97" i="25"/>
  <c r="A98" i="25"/>
  <c r="A99" i="25"/>
  <c r="A100" i="25"/>
  <c r="A101" i="25"/>
  <c r="A102" i="25"/>
  <c r="A103" i="25"/>
  <c r="A104" i="25"/>
  <c r="A105" i="25"/>
  <c r="A106" i="25"/>
  <c r="A107" i="25"/>
  <c r="A108" i="25"/>
  <c r="A109" i="25"/>
  <c r="A110" i="25"/>
  <c r="A111" i="25"/>
  <c r="A112" i="25"/>
  <c r="A113" i="25"/>
  <c r="A114" i="25"/>
  <c r="A115" i="25"/>
  <c r="A116" i="25"/>
  <c r="A117" i="25"/>
  <c r="A118" i="25"/>
  <c r="A119" i="25"/>
  <c r="A120" i="25"/>
  <c r="A121" i="25"/>
  <c r="A122" i="25"/>
  <c r="A123" i="25"/>
  <c r="A124" i="25"/>
  <c r="A125" i="25"/>
  <c r="A126" i="25"/>
  <c r="A127" i="25"/>
  <c r="A128" i="25"/>
  <c r="A129" i="25"/>
  <c r="A130" i="25"/>
  <c r="A131" i="25"/>
  <c r="A132" i="25"/>
  <c r="A133" i="25"/>
  <c r="A134" i="25"/>
  <c r="A135" i="25"/>
  <c r="A136" i="25"/>
  <c r="A137" i="25"/>
  <c r="A138" i="25"/>
  <c r="A139" i="25"/>
  <c r="A140" i="25"/>
  <c r="A141" i="25"/>
  <c r="A142" i="25"/>
  <c r="A143" i="25"/>
  <c r="A144" i="25"/>
  <c r="A145" i="25"/>
  <c r="A146" i="25"/>
  <c r="A147" i="25"/>
  <c r="A148" i="25"/>
  <c r="A149" i="25"/>
  <c r="A150" i="25"/>
  <c r="A151" i="25"/>
  <c r="A152" i="25"/>
  <c r="A153" i="25"/>
  <c r="A154" i="25"/>
  <c r="A155" i="25"/>
  <c r="A156" i="25"/>
  <c r="A157" i="25"/>
  <c r="A158" i="25"/>
  <c r="A159" i="25"/>
  <c r="A160" i="25"/>
  <c r="A161" i="25"/>
  <c r="A162" i="25"/>
  <c r="A163" i="25"/>
  <c r="A164" i="25"/>
  <c r="A165" i="25"/>
  <c r="A166" i="25"/>
  <c r="A167" i="25"/>
  <c r="A168" i="25"/>
  <c r="A169" i="25"/>
  <c r="A170" i="25"/>
  <c r="A171" i="25"/>
  <c r="A172" i="25"/>
  <c r="A173" i="25"/>
  <c r="A174" i="25"/>
  <c r="A175" i="25"/>
  <c r="A176" i="25"/>
  <c r="A177" i="25"/>
  <c r="A178" i="25"/>
  <c r="A179" i="25"/>
  <c r="A180" i="25"/>
  <c r="A181" i="25"/>
  <c r="A182" i="25"/>
  <c r="A183" i="25"/>
  <c r="A184" i="25"/>
  <c r="A185" i="25"/>
  <c r="A186" i="25"/>
  <c r="A187" i="25"/>
  <c r="A188" i="25"/>
  <c r="A189" i="25"/>
  <c r="A190" i="25"/>
  <c r="A191" i="25"/>
  <c r="A192" i="25"/>
  <c r="A193" i="25"/>
  <c r="A194" i="25"/>
  <c r="A195" i="25"/>
  <c r="A196" i="25"/>
  <c r="A197" i="25"/>
  <c r="A198" i="25"/>
  <c r="A199" i="25"/>
  <c r="A200" i="25"/>
  <c r="A201" i="25"/>
  <c r="A202" i="25"/>
  <c r="A203" i="25"/>
  <c r="A204" i="25"/>
  <c r="A205" i="25"/>
  <c r="A206" i="25"/>
  <c r="A207" i="25"/>
  <c r="A208" i="25"/>
  <c r="A209" i="25"/>
  <c r="A210" i="25"/>
  <c r="A211" i="25"/>
  <c r="A212" i="25"/>
  <c r="A213" i="25"/>
  <c r="A214" i="25"/>
  <c r="A215" i="25"/>
  <c r="A216" i="25"/>
  <c r="A217" i="25"/>
  <c r="A218" i="25"/>
  <c r="A219" i="25"/>
  <c r="A220" i="25"/>
  <c r="A221" i="25"/>
  <c r="A222" i="25"/>
  <c r="A223" i="25"/>
  <c r="A224" i="25"/>
  <c r="A225" i="25"/>
  <c r="A226" i="25"/>
  <c r="A227" i="25"/>
  <c r="A228" i="25"/>
  <c r="A229" i="25"/>
  <c r="A230" i="25"/>
  <c r="A231" i="25"/>
  <c r="H9" i="25"/>
  <c r="H10" i="25"/>
  <c r="H11" i="25"/>
  <c r="H13" i="25"/>
  <c r="H14" i="25"/>
  <c r="H15" i="25"/>
  <c r="H16" i="25"/>
  <c r="H17" i="25"/>
  <c r="H18" i="25"/>
  <c r="H19" i="25"/>
  <c r="H20" i="25"/>
  <c r="H21" i="25"/>
  <c r="H22" i="25"/>
  <c r="H23" i="25"/>
  <c r="H24" i="25"/>
  <c r="H25" i="25"/>
  <c r="H26" i="25"/>
  <c r="H27" i="25"/>
  <c r="H28" i="25"/>
  <c r="H29" i="25"/>
  <c r="H30" i="25"/>
  <c r="H31" i="25"/>
  <c r="H33" i="25"/>
  <c r="H37" i="25"/>
  <c r="H38" i="25"/>
  <c r="H41" i="25"/>
  <c r="H42" i="25"/>
  <c r="H43" i="25"/>
  <c r="H44" i="25"/>
  <c r="H45" i="25"/>
  <c r="H46" i="25"/>
  <c r="H47" i="25"/>
  <c r="H48" i="25"/>
  <c r="H50" i="25"/>
  <c r="H51" i="25"/>
  <c r="H52" i="25"/>
  <c r="H53" i="25"/>
  <c r="H54" i="25"/>
  <c r="H55" i="25"/>
  <c r="H56" i="25"/>
  <c r="H57" i="25"/>
  <c r="H58" i="25"/>
  <c r="H59" i="25"/>
  <c r="H60" i="25"/>
  <c r="H61" i="25"/>
  <c r="H62" i="25"/>
  <c r="H63" i="25"/>
  <c r="H64" i="25"/>
  <c r="H65" i="25"/>
  <c r="H66" i="25"/>
  <c r="H68" i="25"/>
  <c r="H69" i="25"/>
  <c r="H70" i="25"/>
  <c r="H71" i="25"/>
  <c r="H73" i="25"/>
  <c r="H75" i="25"/>
  <c r="H76" i="25"/>
  <c r="H77" i="25"/>
  <c r="H78" i="25"/>
  <c r="H79" i="25"/>
  <c r="H83" i="25"/>
  <c r="H84" i="25"/>
  <c r="H85" i="25"/>
  <c r="H86" i="25"/>
  <c r="H87" i="25"/>
  <c r="H88" i="25"/>
  <c r="H89" i="25"/>
  <c r="H90" i="25"/>
  <c r="H91" i="25"/>
  <c r="H92" i="25"/>
  <c r="H93" i="25"/>
  <c r="H94" i="25"/>
  <c r="H95" i="25"/>
  <c r="H96" i="25"/>
  <c r="H97" i="25"/>
  <c r="H98" i="25"/>
  <c r="H99" i="25"/>
  <c r="H100" i="25"/>
  <c r="H102" i="25"/>
  <c r="H103" i="25"/>
  <c r="H106" i="25"/>
  <c r="H112" i="25"/>
  <c r="H113" i="25"/>
  <c r="H114" i="25"/>
  <c r="H115" i="25"/>
  <c r="H116" i="25"/>
  <c r="H117" i="25"/>
  <c r="H118" i="25"/>
  <c r="H119" i="25"/>
  <c r="H120" i="25"/>
  <c r="H121" i="25"/>
  <c r="K121" i="25"/>
  <c r="H122" i="25"/>
  <c r="K122" i="25"/>
  <c r="H123" i="25"/>
  <c r="K123" i="25"/>
  <c r="H124" i="25"/>
  <c r="K124" i="25"/>
  <c r="H125" i="25"/>
  <c r="K125" i="25"/>
  <c r="H126" i="25"/>
  <c r="K126" i="25"/>
  <c r="H127" i="25"/>
  <c r="K127" i="25"/>
  <c r="H128" i="25"/>
  <c r="K128" i="25"/>
  <c r="H129" i="25"/>
  <c r="K129" i="25"/>
  <c r="H130" i="25"/>
  <c r="K130" i="25"/>
  <c r="H131" i="25"/>
  <c r="K131" i="25"/>
  <c r="H132" i="25"/>
  <c r="K132" i="25"/>
  <c r="H133" i="25"/>
  <c r="K133" i="25"/>
  <c r="H134" i="25"/>
  <c r="K134" i="25"/>
  <c r="H135" i="25"/>
  <c r="K135" i="25"/>
  <c r="H136" i="25"/>
  <c r="K136" i="25"/>
  <c r="H137" i="25"/>
  <c r="K137" i="25"/>
  <c r="H138" i="25"/>
  <c r="K138" i="25"/>
  <c r="H139" i="25"/>
  <c r="K139" i="25"/>
  <c r="H140" i="25"/>
  <c r="K140" i="25"/>
  <c r="H141" i="25"/>
  <c r="K141" i="25"/>
  <c r="H258" i="25"/>
  <c r="A259" i="25"/>
  <c r="A260" i="25"/>
  <c r="A261" i="25"/>
  <c r="A262" i="25"/>
  <c r="A263" i="25"/>
  <c r="A264" i="25"/>
  <c r="A265" i="25"/>
  <c r="A266" i="25"/>
  <c r="A267" i="25"/>
  <c r="A268" i="25"/>
  <c r="A269" i="25"/>
  <c r="A270" i="25"/>
  <c r="A271" i="25"/>
  <c r="A272" i="25"/>
  <c r="A273" i="25"/>
  <c r="A274" i="25"/>
  <c r="A275" i="25"/>
  <c r="A276" i="25"/>
  <c r="A277" i="25"/>
  <c r="H259" i="25"/>
  <c r="H260" i="25"/>
  <c r="H261" i="25"/>
  <c r="H262" i="25"/>
  <c r="H263" i="25"/>
  <c r="K259" i="25"/>
  <c r="H264" i="25"/>
  <c r="K260" i="25"/>
  <c r="H290" i="25"/>
  <c r="H291" i="25"/>
  <c r="H292" i="25"/>
  <c r="L272" i="25"/>
  <c r="H293" i="25"/>
  <c r="H294" i="25"/>
  <c r="H295" i="25"/>
  <c r="H296" i="25"/>
  <c r="H297" i="25"/>
  <c r="K293" i="25"/>
  <c r="H329" i="25"/>
  <c r="A330" i="25"/>
  <c r="A331" i="25"/>
  <c r="A332" i="25"/>
  <c r="A333" i="25"/>
  <c r="A334" i="25"/>
  <c r="A335" i="25"/>
  <c r="A336" i="25"/>
  <c r="A337" i="25"/>
  <c r="A338" i="25"/>
  <c r="A339" i="25"/>
  <c r="A340" i="25"/>
  <c r="A341" i="25"/>
  <c r="A342" i="25"/>
  <c r="A343" i="25"/>
  <c r="A344" i="25"/>
  <c r="A345" i="25"/>
  <c r="A346" i="25"/>
  <c r="A347" i="25"/>
  <c r="A348" i="25"/>
  <c r="A349" i="25"/>
  <c r="A350" i="25"/>
  <c r="A351" i="25"/>
  <c r="A352" i="25"/>
  <c r="A353" i="25"/>
  <c r="A354" i="25"/>
  <c r="A355" i="25"/>
  <c r="H330" i="25"/>
  <c r="H331" i="25"/>
  <c r="H332" i="25"/>
  <c r="H333" i="25"/>
  <c r="H334" i="25"/>
  <c r="H335" i="25"/>
  <c r="H336" i="25"/>
  <c r="H337" i="25"/>
  <c r="H338" i="25"/>
  <c r="H339" i="25"/>
  <c r="H340" i="25"/>
  <c r="H341" i="25"/>
  <c r="H342" i="25"/>
  <c r="H343" i="25"/>
  <c r="H344" i="25"/>
  <c r="H345" i="25"/>
  <c r="H346" i="25"/>
  <c r="H347" i="25"/>
  <c r="H348" i="25"/>
  <c r="H349" i="25"/>
  <c r="H351" i="25"/>
  <c r="H352" i="25"/>
  <c r="K348" i="25"/>
  <c r="H353" i="25"/>
  <c r="K349" i="25"/>
  <c r="H354" i="25"/>
  <c r="K350" i="25"/>
  <c r="H355" i="25"/>
  <c r="K351" i="25"/>
  <c r="K9" i="8"/>
  <c r="K20" i="8"/>
  <c r="K18" i="8"/>
  <c r="I18" i="8"/>
  <c r="K19" i="8"/>
  <c r="J18" i="8"/>
  <c r="L19" i="8"/>
  <c r="N12" i="8"/>
  <c r="N14" i="8"/>
  <c r="N13" i="8"/>
  <c r="L10" i="8"/>
  <c r="I10" i="8"/>
  <c r="H10" i="8"/>
  <c r="L9" i="8"/>
  <c r="K10" i="8"/>
  <c r="J10" i="8"/>
  <c r="H9" i="8"/>
  <c r="I9" i="8"/>
  <c r="I11" i="8"/>
  <c r="J9" i="8"/>
  <c r="L11" i="8"/>
  <c r="N9" i="8"/>
  <c r="N11" i="8"/>
  <c r="N10" i="8"/>
  <c r="H11" i="8"/>
  <c r="N17" i="8"/>
  <c r="N16" i="8"/>
  <c r="N15" i="8"/>
  <c r="A232" i="25"/>
  <c r="A233" i="25"/>
  <c r="A234" i="25"/>
  <c r="A235" i="25"/>
  <c r="A236" i="25"/>
  <c r="A237" i="25"/>
  <c r="A238" i="25"/>
  <c r="N8" i="8"/>
  <c r="N7" i="8"/>
  <c r="N6" i="8"/>
  <c r="K11" i="8"/>
  <c r="G10" i="8"/>
  <c r="I16" i="8"/>
  <c r="K12" i="8"/>
  <c r="J14" i="8"/>
  <c r="G17" i="8"/>
  <c r="K16" i="8"/>
  <c r="H15" i="8"/>
  <c r="I17" i="8"/>
  <c r="M16" i="8"/>
  <c r="H16" i="8"/>
  <c r="L17" i="8"/>
  <c r="G16" i="8"/>
  <c r="J16" i="8"/>
  <c r="L16" i="8"/>
  <c r="L15" i="8"/>
  <c r="J15" i="8"/>
  <c r="K15" i="8"/>
  <c r="H17" i="8"/>
  <c r="J17" i="8"/>
  <c r="I15" i="8"/>
  <c r="G15" i="8"/>
  <c r="M11" i="8"/>
  <c r="G9" i="8"/>
  <c r="M15" i="8"/>
  <c r="J11" i="8"/>
  <c r="J7" i="8"/>
  <c r="M9" i="8"/>
  <c r="M10" i="8"/>
  <c r="J19" i="8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K17" i="8"/>
  <c r="A369" i="25"/>
  <c r="A370" i="25"/>
  <c r="M17" i="8"/>
  <c r="H8" i="8"/>
  <c r="J8" i="8"/>
  <c r="E6" i="8"/>
  <c r="M20" i="8"/>
  <c r="I20" i="8"/>
  <c r="J20" i="8"/>
  <c r="L18" i="8"/>
  <c r="M18" i="8"/>
  <c r="M19" i="8"/>
  <c r="O18" i="8"/>
  <c r="L7" i="8"/>
  <c r="L8" i="8"/>
  <c r="K6" i="8"/>
  <c r="I8" i="8"/>
  <c r="I7" i="8"/>
  <c r="M6" i="8"/>
  <c r="L6" i="8"/>
  <c r="K8" i="8"/>
  <c r="H7" i="8"/>
  <c r="G8" i="8"/>
  <c r="G7" i="8"/>
  <c r="F6" i="8"/>
  <c r="K7" i="8"/>
  <c r="I6" i="8"/>
  <c r="H6" i="8"/>
  <c r="M14" i="8"/>
  <c r="I14" i="8"/>
  <c r="J6" i="8"/>
  <c r="G6" i="8"/>
  <c r="M7" i="8"/>
  <c r="M8" i="8"/>
  <c r="E12" i="8"/>
  <c r="G14" i="8"/>
  <c r="M12" i="8"/>
  <c r="H13" i="8"/>
  <c r="M13" i="8"/>
  <c r="K13" i="8"/>
  <c r="K14" i="8"/>
  <c r="I13" i="8"/>
  <c r="L14" i="8"/>
  <c r="L13" i="8"/>
  <c r="J13" i="8"/>
  <c r="J12" i="8"/>
  <c r="L12" i="8"/>
  <c r="G12" i="8"/>
  <c r="H12" i="8"/>
  <c r="G13" i="8"/>
  <c r="H14" i="8"/>
  <c r="I12" i="8"/>
  <c r="A382" i="25"/>
  <c r="C28" i="8"/>
  <c r="C29" i="8"/>
  <c r="A239" i="25"/>
  <c r="C27" i="8"/>
  <c r="N21" i="8"/>
  <c r="D19" i="8"/>
  <c r="E18" i="8"/>
  <c r="A278" i="25"/>
  <c r="O9" i="8"/>
  <c r="O12" i="8"/>
  <c r="D16" i="8"/>
  <c r="E15" i="8"/>
  <c r="O15" i="8"/>
  <c r="F21" i="8"/>
  <c r="O6" i="8"/>
  <c r="A394" i="25"/>
  <c r="A395" i="25"/>
  <c r="A373" i="25"/>
  <c r="A376" i="25"/>
  <c r="I21" i="8"/>
  <c r="H21" i="8"/>
  <c r="K21" i="8"/>
  <c r="J21" i="8"/>
  <c r="G21" i="8"/>
  <c r="L21" i="8"/>
  <c r="M21" i="8"/>
  <c r="A383" i="25"/>
  <c r="A320" i="25"/>
  <c r="C30" i="8"/>
  <c r="A371" i="25"/>
  <c r="A384" i="25"/>
  <c r="A254" i="25"/>
  <c r="A240" i="25"/>
  <c r="A241" i="25"/>
  <c r="A377" i="25"/>
  <c r="A378" i="25"/>
  <c r="A385" i="25"/>
  <c r="A242" i="25"/>
  <c r="A372" i="25"/>
  <c r="A243" i="25"/>
  <c r="A379" i="25"/>
  <c r="O21" i="8"/>
  <c r="A244" i="25"/>
  <c r="A245" i="25"/>
  <c r="A246" i="25"/>
  <c r="A247" i="25"/>
  <c r="A248" i="25"/>
  <c r="A249" i="25"/>
  <c r="A250" i="25"/>
  <c r="A251" i="25"/>
  <c r="A252" i="25"/>
  <c r="A253" i="25"/>
</calcChain>
</file>

<file path=xl/sharedStrings.xml><?xml version="1.0" encoding="utf-8"?>
<sst xmlns="http://schemas.openxmlformats.org/spreadsheetml/2006/main" count="7826" uniqueCount="3407">
  <si>
    <t>244/H6.5/TU/2011</t>
  </si>
  <si>
    <t>PTB/5/177b/R</t>
  </si>
  <si>
    <t>PIN SMUP 2011</t>
  </si>
  <si>
    <t>Penjualan PIN SMUP 2011</t>
  </si>
  <si>
    <t>2670/H6.5/TU/2011</t>
  </si>
  <si>
    <t>058/TAM-PSU/2011</t>
  </si>
  <si>
    <t>2463/H6.5/TU/2011</t>
  </si>
  <si>
    <t>08/PKS/BDG.UT/I/2010</t>
  </si>
  <si>
    <t>2502/H6.5/TU/2011</t>
  </si>
  <si>
    <t>VI.BDG/PKS.001/2011</t>
  </si>
  <si>
    <t>2439/H6.5/TU/2011</t>
  </si>
  <si>
    <t>B.161-HBL/HLS/02/2011</t>
  </si>
  <si>
    <t>016/BRIS/MOU/10/2010</t>
  </si>
  <si>
    <t>19339/H6.1/TU/2010</t>
  </si>
  <si>
    <t>Dinas Perikanan dan Kelautan Prov. Jabar</t>
  </si>
  <si>
    <t>Provinsi Kepulauan Riau</t>
  </si>
  <si>
    <t>2969/H6.1/TU/2011</t>
  </si>
  <si>
    <t>052/KDHKepri.521.1/2.11</t>
  </si>
  <si>
    <t>Pendidikan &amp; Penelitian Ketenagalistrikan</t>
  </si>
  <si>
    <t>Pemanfaatan lahan untuk pemban-gunan Galeri ATM &amp; Pembiayaan Pembangunan Galeri ATM</t>
  </si>
  <si>
    <t xml:space="preserve">Kementrian Negara Riset dan Teknologi </t>
  </si>
  <si>
    <t>3742/JO6/TU/2007</t>
  </si>
  <si>
    <t>14076/H6.1/TU/2008</t>
  </si>
  <si>
    <t>2618/JO6/TU/2007</t>
  </si>
  <si>
    <t>4524/JO6/TU/2007</t>
  </si>
  <si>
    <t>9431/JO6/TU/2007</t>
  </si>
  <si>
    <t>11154/JO6/TU/2007</t>
  </si>
  <si>
    <t>6989/H6.1/TU/2008</t>
  </si>
  <si>
    <t>12387/H6.1/TU/2008</t>
  </si>
  <si>
    <t>015/KPK-Unpad/II/2007</t>
  </si>
  <si>
    <t>2-SKB-BPNRI-2007</t>
  </si>
  <si>
    <t>MOU-28/DIR/2007</t>
  </si>
  <si>
    <t>KDP 132/PJ/2007</t>
  </si>
  <si>
    <t>HK.00.04.42.3102</t>
  </si>
  <si>
    <t>9/1/GBI/BSk</t>
  </si>
  <si>
    <t>10/MOU/X/4/2008</t>
  </si>
  <si>
    <t>002901.PK/851/Keu/2007</t>
  </si>
  <si>
    <t>07120/KS.00.01/IV/2008</t>
  </si>
  <si>
    <t>5349/H6.1/TU/2008</t>
  </si>
  <si>
    <t>10/MSKB/V/2008</t>
  </si>
  <si>
    <t>023/PK/2008</t>
  </si>
  <si>
    <t>Provinsi Maluku Utara</t>
  </si>
  <si>
    <t>800/769.a/2008</t>
  </si>
  <si>
    <t>DIKTI (Direktur Jenderal Pendidikan Tinggi Dep. Pen. Nasional)</t>
  </si>
  <si>
    <t>19777/H6.1/TU/2009</t>
  </si>
  <si>
    <t>2403.63/D/T/2009</t>
  </si>
  <si>
    <t xml:space="preserve">Program Beasiswa BIDIK MISI </t>
  </si>
  <si>
    <t>PT. Alamanda Sejati Utama</t>
  </si>
  <si>
    <t>20194/H6.1/TU/2009</t>
  </si>
  <si>
    <t>01/ASU-MoU/XII/2009</t>
  </si>
  <si>
    <t>MoU</t>
  </si>
  <si>
    <t>Fak. Ilmu Komunikasi Unpad &amp; Fakultas Adab IAIN Imam Bonjol</t>
  </si>
  <si>
    <t>203/Jo6.K1D/FIK/PP/2007</t>
  </si>
  <si>
    <t>IN/8/PP.00.1016/509/2007</t>
  </si>
  <si>
    <t>Bantuan tenaga pengajar dan pembinaan pada program S1 Ilmu Perpustakaan Fakultas Adab IAIN Imam Bonjol Padang</t>
  </si>
  <si>
    <t>Universitas Islam Sultan Agung (Unissila)</t>
  </si>
  <si>
    <t>1613/H6.1/TU/2010</t>
  </si>
  <si>
    <t>0353/C.2/SA/I/2010</t>
  </si>
  <si>
    <t>21/H6.1/TU/2010</t>
  </si>
  <si>
    <t>164/MOU-DIR/SDRA-UNPAD/I/2010</t>
  </si>
  <si>
    <t>9086/H6.1/TU/2008</t>
  </si>
  <si>
    <t>VI.BDG/PKS.055/2008</t>
  </si>
  <si>
    <t>10725/H6.1/TU/2008</t>
  </si>
  <si>
    <t>11971/H6.1/TU/2008</t>
  </si>
  <si>
    <t>07/SJ/DKP/KB/X/2008</t>
  </si>
  <si>
    <t>13897/H6.1/TU/2008</t>
  </si>
  <si>
    <t>6335/H6.1/TU/2008</t>
  </si>
  <si>
    <t>41542/172/PEM.UM</t>
  </si>
  <si>
    <t>073/MoU.16-Bapeda/2008</t>
  </si>
  <si>
    <t>8889/H6.1/TU/2008</t>
  </si>
  <si>
    <t>5476/H6.1/TU/2008</t>
  </si>
  <si>
    <t>11972/H6.1/TU/2008</t>
  </si>
  <si>
    <t>12211/H6.1/TU/2008</t>
  </si>
  <si>
    <t>13078/H6.1/TU/2008</t>
  </si>
  <si>
    <t>15446/H6.1/TU/2008</t>
  </si>
  <si>
    <t>15171/H6.5/TU/2008</t>
  </si>
  <si>
    <t>11673/H6.1/TU/2008</t>
  </si>
  <si>
    <t>13102a/H6.1/TU/2008</t>
  </si>
  <si>
    <t>14616/H6.1/TU/2008</t>
  </si>
  <si>
    <t>2997/h6.7.fk/DN/2008</t>
  </si>
  <si>
    <t/>
  </si>
  <si>
    <t>Star Energy Geothermal (Wayang Windu) Limited</t>
  </si>
  <si>
    <t>11835/H6.1/TU/2010</t>
  </si>
  <si>
    <t>W.O.SER.ER 11737</t>
  </si>
  <si>
    <t>Pusat Pelaporan dan Analisis Transaksi Keuangan (PPATK)</t>
  </si>
  <si>
    <t>11836/H6.5/TU/2010</t>
  </si>
  <si>
    <t>NK-72/1.02/PPATK/06/10</t>
  </si>
  <si>
    <t>11837/H6.5/TU/2010</t>
  </si>
  <si>
    <t>Penelitian dan Pengembangan di bidang Pencegahan dan Pemberantasan Tindak Pidana Pencucian Uang</t>
  </si>
  <si>
    <t>14/K15.A2/LL/2007</t>
  </si>
  <si>
    <t>IN/8/07-01.1/6/469/2007</t>
  </si>
  <si>
    <t>Universitas Andalas</t>
  </si>
  <si>
    <t>5980/JO6/TU/2007</t>
  </si>
  <si>
    <t>Universitas Kristen Maranatha (UKM)</t>
  </si>
  <si>
    <t>STIA MANDALA INDONESIA</t>
  </si>
  <si>
    <t>042/KETUA/B.O/STIAMI/VII/2007</t>
  </si>
  <si>
    <t>656/UNISMA/RT/II/2008</t>
  </si>
  <si>
    <t>022/SKB/UKM/V/2008</t>
  </si>
  <si>
    <t>937/PTS.x.41-R/C.06/2008</t>
  </si>
  <si>
    <t>013/YEKMAS/III/2007</t>
  </si>
  <si>
    <t>04/YUB/IV/2007</t>
  </si>
  <si>
    <t>Tridharma Perguruan Tinggi</t>
  </si>
  <si>
    <t>Hak Kekayaan Intelektual</t>
  </si>
  <si>
    <t>5 Desember 1963</t>
  </si>
  <si>
    <t>Tak Terbatas</t>
  </si>
  <si>
    <t>Universitas Muhammadiyah Sukabumi (UMMI)</t>
  </si>
  <si>
    <t>PT. Padjadjaran Mitra (PADMA)</t>
  </si>
  <si>
    <t>23212/H6.1/TU/2010</t>
  </si>
  <si>
    <t>004/Padma/X/2010</t>
  </si>
  <si>
    <t>0/2/1.0/K/2009</t>
  </si>
  <si>
    <t>PT Grez International</t>
  </si>
  <si>
    <t>Yayasan Universitas Islam Bandung</t>
  </si>
  <si>
    <t>PT. Asuransi Jasa Indonesia (Persero) JASINDO</t>
  </si>
  <si>
    <t>Yayayasan STISIP Tasikmalaya</t>
  </si>
  <si>
    <t>Pencegahan Tindak Pidana Korupsi</t>
  </si>
  <si>
    <t>Program Smart Campus</t>
  </si>
  <si>
    <t>PT. Bank Mandiri (Persero)</t>
  </si>
  <si>
    <t>Dana Talangan Pendidikan</t>
  </si>
  <si>
    <t>Layanan Jasa Perbankan &amp; Pengem. Institusi</t>
  </si>
  <si>
    <t>Bantuan Biaya Pendidikan</t>
  </si>
  <si>
    <t>PT TASPEN (Persero)</t>
  </si>
  <si>
    <t>Penyelengaraan Tax Centre di Unpad</t>
  </si>
  <si>
    <t>Badan Pengawasan Obat dan Makanan</t>
  </si>
  <si>
    <t>Kabupaten Nias Selatan</t>
  </si>
  <si>
    <t>13670/H6.1/TU/2009</t>
  </si>
  <si>
    <t>800/4579/BUP/2009</t>
  </si>
  <si>
    <t>Iptek, Obat, Pangan, Kosmetik, Produk Kompalin</t>
  </si>
  <si>
    <t>Walikota Cilegon</t>
  </si>
  <si>
    <t>Badan Pertanahan Nasional RI</t>
  </si>
  <si>
    <t>Jan-29/Dir/2007</t>
  </si>
  <si>
    <t>10615/H6.1/TU/2008</t>
  </si>
  <si>
    <t>01/PK.SSBD/VII/2008</t>
  </si>
  <si>
    <t>Badan Pemeriksa Keuangan RI (BPK RI)</t>
  </si>
  <si>
    <t>PT. PLN (Persero) Jabar dan Banten</t>
  </si>
  <si>
    <t>BPP PERHUMAS</t>
  </si>
  <si>
    <t>Perpustakaan Nasional RI</t>
  </si>
  <si>
    <t>2911/J06/TU/2007</t>
  </si>
  <si>
    <t>Kabupaten Bandung Barat</t>
  </si>
  <si>
    <t>Mayapada Hospital Tangerang</t>
  </si>
  <si>
    <t>1054/H6.7.FK/KP/2010</t>
  </si>
  <si>
    <t>04117/DIR/MH/IV/2010</t>
  </si>
  <si>
    <t>HK.03.06/D1.8-32/583/II /2008</t>
  </si>
  <si>
    <t>JUMLAH</t>
  </si>
  <si>
    <t>Poultry Tanjung Mulya Group</t>
  </si>
  <si>
    <t>001/TM/MoU/2009</t>
  </si>
  <si>
    <t>288/H6.1/TU/2009</t>
  </si>
  <si>
    <t>IAIN Sultan Syarif Kasim Riau</t>
  </si>
  <si>
    <t>17731/H6.1/TU/2008</t>
  </si>
  <si>
    <t>Un.04/R/HM.01/3814/2008</t>
  </si>
  <si>
    <t>Provinsi Bangka Belitung</t>
  </si>
  <si>
    <t>Balai Besar Keseharan Paru Masyarakat - FK Unpad</t>
  </si>
  <si>
    <t>Universitas Malikussaleh</t>
  </si>
  <si>
    <t>2605/H6.1/TU/2009</t>
  </si>
  <si>
    <t>260/H45/LL/2009</t>
  </si>
  <si>
    <t>897.2/64-Huk/2008</t>
  </si>
  <si>
    <t>12505/H6.1/TU/2008</t>
  </si>
  <si>
    <t>PT. PRO FAJAR</t>
  </si>
  <si>
    <t>Kabupaten Dompu</t>
  </si>
  <si>
    <t>21878/H6.1/TU/2010</t>
  </si>
  <si>
    <t>Kabupaten Labuhanbatu Selatan</t>
  </si>
  <si>
    <t>20761/H6.1/TU/2010</t>
  </si>
  <si>
    <t>800/2087a/BU/2010</t>
  </si>
  <si>
    <t>1998/H6.1/TU/2009</t>
  </si>
  <si>
    <t>061/P-Pro-PF/2009</t>
  </si>
  <si>
    <t>1899/H6.5/TU/2009</t>
  </si>
  <si>
    <t>062/P-Pro-PF/2009</t>
  </si>
  <si>
    <t>PKS</t>
  </si>
  <si>
    <t>Kota Bogor</t>
  </si>
  <si>
    <t>800/PRJ.33.1-KEPEG/2008</t>
  </si>
  <si>
    <t>14603a/H6.1/TU/2008</t>
  </si>
  <si>
    <t>9955/J06/TU/2007</t>
  </si>
  <si>
    <t>PT. Bank Bukopin</t>
  </si>
  <si>
    <t>3036/H6.1/TU/2009</t>
  </si>
  <si>
    <t>PK.048/DIR-BDG/II/2009</t>
  </si>
  <si>
    <t>3064/H6.5/TU/2009</t>
  </si>
  <si>
    <t>PKS.049/DIR-BDG/II/2009</t>
  </si>
  <si>
    <t>Toshiba (Singapore) PTE. LTD Indonesia Representative Office</t>
  </si>
  <si>
    <t>5912/H6.1/TU/2009</t>
  </si>
  <si>
    <t>022/TVMI/IV-09</t>
  </si>
  <si>
    <t>5913/H6.1/TU/2009</t>
  </si>
  <si>
    <t>021/TVMI/IV-09</t>
  </si>
  <si>
    <t>PT BANK JABAR BANTEN</t>
  </si>
  <si>
    <t xml:space="preserve">PT. PLN (Persero) </t>
  </si>
  <si>
    <t>003.MoU/040/DIRSDM/2010</t>
  </si>
  <si>
    <t>2283/H6.1/TU/2010</t>
  </si>
  <si>
    <t>5914/H6.1/TU/2009</t>
  </si>
  <si>
    <t>PT. Aneka Infokom Tekindo</t>
  </si>
  <si>
    <t>009/CMI-AIT/IV/2009</t>
  </si>
  <si>
    <t>5915/H6.1/TU/2009</t>
  </si>
  <si>
    <t>PTB/5/836/R</t>
  </si>
  <si>
    <t>10366/H6.5/TU/2010</t>
  </si>
  <si>
    <t>Penerbitan dan Pengelolaan Kartu Pegawai Unpad</t>
  </si>
  <si>
    <t>010/CMI-AIT/IV/2009</t>
  </si>
  <si>
    <t>Pengadaan Notebook untuk kegiatan pendidikan</t>
  </si>
  <si>
    <t>Lenovo (Singapore) PTE. LTD Indonesia Representative Office</t>
  </si>
  <si>
    <t>3786/H6.1/TU/2009</t>
  </si>
  <si>
    <t>024/LNV/MGT-RM/III/2009</t>
  </si>
  <si>
    <t>Dell Asia Pacific SDN</t>
  </si>
  <si>
    <t>681/H6.1/TU/2009</t>
  </si>
  <si>
    <t>2009/1/4/MC/010</t>
  </si>
  <si>
    <t>750/H6.1/TU/2009</t>
  </si>
  <si>
    <t>PT. Indosarana Dinamika Infotama</t>
  </si>
  <si>
    <t>Kabupaten Bima Provinsi Nusa Tenggara Barat</t>
  </si>
  <si>
    <t>13893/H6.1/TU/2009</t>
  </si>
  <si>
    <t>Kabupaten Padang Lawas Utara</t>
  </si>
  <si>
    <t>14145/H6.1/TU/2009</t>
  </si>
  <si>
    <t>119.002/2872/2009</t>
  </si>
  <si>
    <t>751/H6.1/TU/2009</t>
  </si>
  <si>
    <t>101/MoU-IDI/01/2009</t>
  </si>
  <si>
    <t>752/H6.1/TU/2009</t>
  </si>
  <si>
    <t>102/MoU-IDI/01/2009</t>
  </si>
  <si>
    <t>PT. Catalyst Business Solution</t>
  </si>
  <si>
    <t>3787/H6.1/TU/2009</t>
  </si>
  <si>
    <t>CSR/001.U/2009</t>
  </si>
  <si>
    <t>3791/H6.1/TU/2009</t>
  </si>
  <si>
    <t>CSR/002.U/2009</t>
  </si>
  <si>
    <t>No.</t>
  </si>
  <si>
    <t>Nama Instansi</t>
  </si>
  <si>
    <t>Kabupaten Poso</t>
  </si>
  <si>
    <t>3866b/H6.1/TU/2009</t>
  </si>
  <si>
    <t>PT. Caladi Lima Sembilan</t>
  </si>
  <si>
    <t>7563/H6.4/TU/2009</t>
  </si>
  <si>
    <t>058/DU.CS/K/V/2009</t>
  </si>
  <si>
    <t>Universitas Tanjungpura</t>
  </si>
  <si>
    <t>7013/H6.1/TU/2009</t>
  </si>
  <si>
    <t>2619/H22/Hk/2009</t>
  </si>
  <si>
    <t>Direktorat Jenderal Kekayaan Negara DEPKEU RI</t>
  </si>
  <si>
    <t>NK.1/KN/UP.6/2009</t>
  </si>
  <si>
    <t>7541/H6.5/TU/2009</t>
  </si>
  <si>
    <t>456/DIR-DJS/2009</t>
  </si>
  <si>
    <t>337/PKS/TS-PM/2009</t>
  </si>
  <si>
    <t>7540/H6.5/TU/2009</t>
  </si>
  <si>
    <t>Kredit kepemilikan laptop untuk dosen</t>
  </si>
  <si>
    <t>Kabupaten Kapahiang</t>
  </si>
  <si>
    <t>4574/H6.1/TU/2009</t>
  </si>
  <si>
    <t>Gubernur Banten</t>
  </si>
  <si>
    <t>ADD</t>
  </si>
  <si>
    <t>445/1192/RSU/2010</t>
  </si>
  <si>
    <t xml:space="preserve"> /H6.7.FK/KP/2009</t>
  </si>
  <si>
    <t>IAIN AR-Raniry Banda Aceh</t>
  </si>
  <si>
    <t>8514/H6.1/TU/2010</t>
  </si>
  <si>
    <t>In.o1/HM.01/1891/2010</t>
  </si>
  <si>
    <t>/H6.7.FK/KP/2009</t>
  </si>
  <si>
    <t xml:space="preserve"> /H6.7.FK/KP/2008</t>
  </si>
  <si>
    <t>445/          /RSU/2010</t>
  </si>
  <si>
    <t>982/H6.7.FK/KP/2009</t>
  </si>
  <si>
    <t>2786/H11.1.17.pp/2009</t>
  </si>
  <si>
    <t>RSUD Kab Majalaya - FK Unpad</t>
  </si>
  <si>
    <t>073/20/RSUD/2009</t>
  </si>
  <si>
    <t>/H6.7.FK/KP/2010</t>
  </si>
  <si>
    <t>445/          /RSU/2008</t>
  </si>
  <si>
    <t>Kota Bengkulu</t>
  </si>
  <si>
    <t>13889/H6.1/TU/2009</t>
  </si>
  <si>
    <t>810/1972/BKD/2009</t>
  </si>
  <si>
    <t>Universitas Pelita Harapan</t>
  </si>
  <si>
    <t>8651/H6.1/TU/2009</t>
  </si>
  <si>
    <t>005/HRD-UPH/I/2009</t>
  </si>
  <si>
    <t>PT. Exodus Rekawisatama</t>
  </si>
  <si>
    <t>1705/H6.1/TU/2009</t>
  </si>
  <si>
    <t>001/EXO-MOU/KS/UNPAD/II/2009</t>
  </si>
  <si>
    <t>Yayasan Pendidikan Madania Indonesia</t>
  </si>
  <si>
    <t>4314/H6.1/TU/2009</t>
  </si>
  <si>
    <t>035/00/YPM/06-2009</t>
  </si>
  <si>
    <t>4315/H6.1/TU/2009</t>
  </si>
  <si>
    <t>036/00/YPM/06-2009</t>
  </si>
  <si>
    <t>PT. Timah (Persero) Tbk.</t>
  </si>
  <si>
    <t>12307/H6.1/TU/2009</t>
  </si>
  <si>
    <t>918/TBK/UM-0000/2009-50</t>
  </si>
  <si>
    <t>Universitas Sam Ratulangi</t>
  </si>
  <si>
    <t>7467/H6.1/TU/2009</t>
  </si>
  <si>
    <t>8246/H12/PP/2009</t>
  </si>
  <si>
    <t>PT. Kalbe Farma, Tbk - FK Unpad</t>
  </si>
  <si>
    <t>Kabupaten Batubara</t>
  </si>
  <si>
    <t>21453/H6.1/TU/2010</t>
  </si>
  <si>
    <t>800/1749/PK/2010</t>
  </si>
  <si>
    <t>Universitas Islam Negeri (UIN) Syarif Hidayatullah Jakarta</t>
  </si>
  <si>
    <t>8187/H6.1/TU/2010</t>
  </si>
  <si>
    <t>Un.01/R/OT.01.6/474/2010</t>
  </si>
  <si>
    <t>832/H6.7/FK/KP/2009</t>
  </si>
  <si>
    <t xml:space="preserve">       /J10.1.7/PM3/2009</t>
  </si>
  <si>
    <t>PT. Bank Central Asia Tbk.</t>
  </si>
  <si>
    <t>12556/H6.1/TU/2009</t>
  </si>
  <si>
    <t>073/PKS/BCA/2009</t>
  </si>
  <si>
    <t>5918/H6.5/TU/2209</t>
  </si>
  <si>
    <t>001/PKS/BLISS/IV/09</t>
  </si>
  <si>
    <t>5916/H6.1/TU/2009</t>
  </si>
  <si>
    <t>004A/CB/UNPAD/IV/2009</t>
  </si>
  <si>
    <t>5917/H6.1/TU/2009</t>
  </si>
  <si>
    <t>004/CB/UNPAD/IV/2009</t>
  </si>
  <si>
    <t>Kegiatan Inf. And Comm Tech (ICT) Pendidikan</t>
  </si>
  <si>
    <t>PT. Widya Padjadjaran</t>
  </si>
  <si>
    <t>PT. Acer Indonesia</t>
  </si>
  <si>
    <t>12643/H6.1/TU/2009</t>
  </si>
  <si>
    <t>01/WP-E/VI/2009</t>
  </si>
  <si>
    <t>12644/H6.1/TU/2009</t>
  </si>
  <si>
    <t>02/WP-E/VI/2009</t>
  </si>
  <si>
    <t>Penerbitan Buku</t>
  </si>
  <si>
    <t>Badan SAR Nasional</t>
  </si>
  <si>
    <t>12491/H6.1/TU/2009</t>
  </si>
  <si>
    <t>KS.08/VIII/BSN/2009</t>
  </si>
  <si>
    <t>445/1192/RSU/2009</t>
  </si>
  <si>
    <t>RS Khusus Ibu dan Anak Kota Bandung - FK Unpad</t>
  </si>
  <si>
    <t>1063/H6.7.FK/KP/2009</t>
  </si>
  <si>
    <t>890/991-RSKIA</t>
  </si>
  <si>
    <t>RSU Daerah R. Syamsudin, SH Kota Sukabumi - FK Unpad</t>
  </si>
  <si>
    <t>445/43/PKS RSU</t>
  </si>
  <si>
    <t>RSUD Kota Tasikmalaya - FK Unpad</t>
  </si>
  <si>
    <t>1062/H6.7.FK/KP/2009</t>
  </si>
  <si>
    <t>119/PKS.6A.Huk/2009</t>
  </si>
  <si>
    <t>Politeknik Kesehatan Dep.Kes Tasikmalaya</t>
  </si>
  <si>
    <t>15287/H6.1/TU/2009</t>
  </si>
  <si>
    <t>DL.02.02.1.10.403</t>
  </si>
  <si>
    <t>STIKES Muhammadiyah Ciamis</t>
  </si>
  <si>
    <t>15286/H6.1/TU/2009</t>
  </si>
  <si>
    <t>582/III.3.AU/B/2009</t>
  </si>
  <si>
    <t>STIKES Bina Putra Banjar</t>
  </si>
  <si>
    <t>15288/H6.1/TU/2009</t>
  </si>
  <si>
    <t>14142/H6.1/TU/2009</t>
  </si>
  <si>
    <t>810/1661.0/BKD/2009</t>
  </si>
  <si>
    <t>Rumah Sakit Paru Dr. H.A. ROTINSULU</t>
  </si>
  <si>
    <t>1066/H6.7.FK/KP/2009</t>
  </si>
  <si>
    <t>KS.01.02.168.1</t>
  </si>
  <si>
    <t>Rumah Sakit Sartika Asih</t>
  </si>
  <si>
    <t>PKS/19/XII/2007/RSBSA</t>
  </si>
  <si>
    <t>Santosa Bandung International Hospital</t>
  </si>
  <si>
    <t>1232/H6.7.FK/KP/2008</t>
  </si>
  <si>
    <t>248/SBIH/Dir/X/2008</t>
  </si>
  <si>
    <t>RS Umum Unit Swadana Daerah Kab. Sumedang - FK Unpad</t>
  </si>
  <si>
    <t>RSUD Dr. Zainoel Abidin Prov. Aceh Darussalam - FK Unpad</t>
  </si>
  <si>
    <t>RSUD Kota Banjar - FK Unpad</t>
  </si>
  <si>
    <t>Dinas Komunikasi Informatika dan Pengolahan data Elektronik</t>
  </si>
  <si>
    <t>5370/H6.5/TU/2010</t>
  </si>
  <si>
    <t>075/DKIPDE/III/2010/121</t>
  </si>
  <si>
    <t>RSUD Kabupaten Cianjur - FK Unpad</t>
  </si>
  <si>
    <t>22/C.01/P-Y-UNISBA/IV/2007</t>
  </si>
  <si>
    <t>Yayasan Pendidikan Vidya Dahana Patra Bontang</t>
  </si>
  <si>
    <t>2284/H6.1/TU/2010</t>
  </si>
  <si>
    <t>047/BA60/2010_044</t>
  </si>
  <si>
    <t>045/YPTB/K/III/2007</t>
  </si>
  <si>
    <t>Yayasan Salemba Empat</t>
  </si>
  <si>
    <t>003/MoU-KSE/X/2008</t>
  </si>
  <si>
    <t>Departemen Kelautan dan Perikanan RI</t>
  </si>
  <si>
    <t>PT. Amri Margatama</t>
  </si>
  <si>
    <t>004/BLKLN-AM-Unpad/3-2007</t>
  </si>
  <si>
    <t>MOU.001/AJI/IV/2007</t>
  </si>
  <si>
    <t>NK 001/VII/2007</t>
  </si>
  <si>
    <t>11153/JO6/TU/2007</t>
  </si>
  <si>
    <t>PT INDOSAT JABAR</t>
  </si>
  <si>
    <t>Badan Koordinasi Penanaman Modal (BKPM)</t>
  </si>
  <si>
    <t>17578/H6.1/TU/2010</t>
  </si>
  <si>
    <t>11/KS/BKPM/2010</t>
  </si>
  <si>
    <t>W.O.SER.ER.11908</t>
  </si>
  <si>
    <t>15891/H6.5/TU/2010</t>
  </si>
  <si>
    <t>Penyelenggaraan Pendidikan Program Diploma III</t>
  </si>
  <si>
    <t>Kabupaten Belitung</t>
  </si>
  <si>
    <t>181/17/MoU/II/2010</t>
  </si>
  <si>
    <t>12629/H6.1/TU/2010</t>
  </si>
  <si>
    <t>570/DOO-DAO-DAF/MKT/07</t>
  </si>
  <si>
    <t>Persatuan Perawat Nasional Indonesia</t>
  </si>
  <si>
    <t>Pemerintah Kabupaten Mandailing Natal</t>
  </si>
  <si>
    <t>174/PP-PPNI/PKS/V/2008</t>
  </si>
  <si>
    <t>PRSSNI</t>
  </si>
  <si>
    <t>49/SKB-UNPAD/PP PRSSNI/IX/08</t>
  </si>
  <si>
    <t>PT. Bank Danamon, Tbk</t>
  </si>
  <si>
    <t>B.02.008.DCU.2008</t>
  </si>
  <si>
    <t>1136/A10/H.5/2007</t>
  </si>
  <si>
    <t>PT PUPUK SRIWIJAYA</t>
  </si>
  <si>
    <t>117/SP/DIR/2007</t>
  </si>
  <si>
    <t>PT BANK JABAR</t>
  </si>
  <si>
    <t>13/DIR/DS/2007</t>
  </si>
  <si>
    <t>DIRJEN PAJAK DEPT.KEUANGAN RI</t>
  </si>
  <si>
    <t>3729/H6.1/TU/2008</t>
  </si>
  <si>
    <t>PT Perusahaan Gas Negara (Persero) Tbk</t>
  </si>
  <si>
    <t>4881/H6.1/TU/2008</t>
  </si>
  <si>
    <t>009.KJS/041/DJBB/2008</t>
  </si>
  <si>
    <t>073/05/otdaksm</t>
  </si>
  <si>
    <t>5932/H6.1/TU/2009</t>
  </si>
  <si>
    <t>4620/J06/TU/2007</t>
  </si>
  <si>
    <t>70/Perj-4-Bapeda/2007</t>
  </si>
  <si>
    <t>Penelitian</t>
  </si>
  <si>
    <t>4358/J06/TU/2007</t>
  </si>
  <si>
    <t>3776/J06/TU/2007</t>
  </si>
  <si>
    <t>6831/J06/TU/2007</t>
  </si>
  <si>
    <t>10460/J06/TU/2007</t>
  </si>
  <si>
    <t>14487b/J06/TU/2007</t>
  </si>
  <si>
    <t>1454/H6.1/TU/2008</t>
  </si>
  <si>
    <t>1457/H6.1/TU/2008</t>
  </si>
  <si>
    <t>871.016/         .BKD.2009</t>
  </si>
  <si>
    <t>Departemen Luar Negeri RI</t>
  </si>
  <si>
    <t>Anunual Lecture tokoh diplomasi</t>
  </si>
  <si>
    <t>6352/H6.1/TU/2008</t>
  </si>
  <si>
    <t>Mahkamah Konstitusi RI</t>
  </si>
  <si>
    <t>9790/H6.1/TU/2008</t>
  </si>
  <si>
    <t>107/BPP-PERHUMAS/7/2008</t>
  </si>
  <si>
    <t>10851/H6.5/TU/2008</t>
  </si>
  <si>
    <t>32/KB/BPPT-Unpad/VIII/2008</t>
  </si>
  <si>
    <t>PK-1153/K/DIII/2008</t>
  </si>
  <si>
    <t>12075/H6.1/TU/2008</t>
  </si>
  <si>
    <t>2/SKB/2008</t>
  </si>
  <si>
    <t>4950/H6.7/FK/DN/2008</t>
  </si>
  <si>
    <t>07 TAHUN 2007</t>
  </si>
  <si>
    <t>800/KP/118/2007</t>
  </si>
  <si>
    <t>707/PERJ/4-BAPEDA/2007</t>
  </si>
  <si>
    <t>1124/420/DISDIK/2007</t>
  </si>
  <si>
    <t>420/668</t>
  </si>
  <si>
    <t>556.a/2007</t>
  </si>
  <si>
    <t>Kabupaten Subang</t>
  </si>
  <si>
    <t>421/598/Um</t>
  </si>
  <si>
    <t>7597/H6.1/TU/2008</t>
  </si>
  <si>
    <t>Kabupaten Kepulauan Talaud</t>
  </si>
  <si>
    <t>04/MoU/2008</t>
  </si>
  <si>
    <t>Kabupaten Cianjur</t>
  </si>
  <si>
    <t>130/04A/Huk</t>
  </si>
  <si>
    <t>180/12/MoU/IX/2008</t>
  </si>
  <si>
    <t>Kabupaten Ciamis</t>
  </si>
  <si>
    <t>181/26-HUK/2008</t>
  </si>
  <si>
    <t>800/10-BKD/2008</t>
  </si>
  <si>
    <t>Kabupaten Serang</t>
  </si>
  <si>
    <t>420/MOU.10-BKD/2008</t>
  </si>
  <si>
    <t>800/p1-3061-huk/2008</t>
  </si>
  <si>
    <t>Kota Sukabumi</t>
  </si>
  <si>
    <t>800/759/BKD/2008</t>
  </si>
  <si>
    <t>BKD/119/744/2008</t>
  </si>
  <si>
    <t>Kabupaten Sukabumi</t>
  </si>
  <si>
    <t>Kabupaten Majalengka</t>
  </si>
  <si>
    <t>Kabupaten Karawang</t>
  </si>
  <si>
    <t>800/6119/Peg</t>
  </si>
  <si>
    <t>Kota Depok</t>
  </si>
  <si>
    <t>Rumah Sakit Cicendo</t>
  </si>
  <si>
    <t>KS.00.02.5-1.3264/2008</t>
  </si>
  <si>
    <t xml:space="preserve"> </t>
  </si>
  <si>
    <t>NO</t>
  </si>
  <si>
    <t>NAMA INSTANSI</t>
  </si>
  <si>
    <t>Institut Teknologi Bandung</t>
  </si>
  <si>
    <t>Universitas Negeri Gorontalo</t>
  </si>
  <si>
    <t>IAIN Imam Bonjol Padang</t>
  </si>
  <si>
    <t>Unversitas Lancang Kuning</t>
  </si>
  <si>
    <t>Yayasan Universitas Banten</t>
  </si>
  <si>
    <t>Yayasan Pendidikan Bina Putra Banjar</t>
  </si>
  <si>
    <t>Kabupaten Kuningan</t>
  </si>
  <si>
    <t>Kabupaten Tasikmalaya</t>
  </si>
  <si>
    <t>Kabupaten Indramayu</t>
  </si>
  <si>
    <t>Kabupaten Sorong</t>
  </si>
  <si>
    <t>Kabupaten Bengkulu Utara</t>
  </si>
  <si>
    <t>-</t>
  </si>
  <si>
    <t>PT. Bank Rakyat Indonesia (Persero) Tbk.</t>
  </si>
  <si>
    <t>Departemen Kebudayaan dan Pariwisata</t>
  </si>
  <si>
    <t>17420/H6.1/TU/2008</t>
  </si>
  <si>
    <t>KB.58/KS.001/Mkp/2008</t>
  </si>
  <si>
    <t>Universitas Jenderal Achmad Yani</t>
  </si>
  <si>
    <t>Tahun Mulai</t>
  </si>
  <si>
    <t>Tahun Selesai</t>
  </si>
  <si>
    <t>HKI.05.HM.03.04</t>
  </si>
  <si>
    <t>3461/H6.1/TU/2010</t>
  </si>
  <si>
    <t>237/JO6/TU/2007</t>
  </si>
  <si>
    <t>4556/H.16/PR/2007</t>
  </si>
  <si>
    <t>9771/JO6/TU/2007</t>
  </si>
  <si>
    <t>235/H6.1/TU/2008</t>
  </si>
  <si>
    <t>6413/H6.1/TU/2008</t>
  </si>
  <si>
    <t>9159a/H6.1/TU/2008</t>
  </si>
  <si>
    <t>Kabupaten Labuhanbatu Utara</t>
  </si>
  <si>
    <t>18903/H6.1/TU/2010</t>
  </si>
  <si>
    <t>Jenis</t>
  </si>
  <si>
    <t xml:space="preserve">Nomor </t>
  </si>
  <si>
    <t>Bidang Kerja Sama</t>
  </si>
  <si>
    <t>8304/J06/TU/2007</t>
  </si>
  <si>
    <t>Universitas Islam 45 Bekasi</t>
  </si>
  <si>
    <t>14208/H6.3/TU/2010</t>
  </si>
  <si>
    <t>67/PKS/BDG.UT/GBA/V11/2010</t>
  </si>
  <si>
    <t>20 Juli 2010</t>
  </si>
  <si>
    <t>30 Juni 2013</t>
  </si>
  <si>
    <t>Universitas Siliwangi</t>
  </si>
  <si>
    <t>14342/H6.1/TU/2010</t>
  </si>
  <si>
    <t>346/US-130/U.8/VII/10</t>
  </si>
  <si>
    <t>Kabupaten Kepulauan Anambas</t>
  </si>
  <si>
    <t>13332/H6.1/TU/2010</t>
  </si>
  <si>
    <t xml:space="preserve">         /KESEHATAN/2010</t>
  </si>
  <si>
    <t>Politeknik Kesehatan Bandung</t>
  </si>
  <si>
    <t>15285/H6.1/TU/2009</t>
  </si>
  <si>
    <t>Beasiswa Pemda Jabar</t>
  </si>
  <si>
    <t>Stikes Dharma Husada Bandung</t>
  </si>
  <si>
    <t>15289/H6.1/TU/2009</t>
  </si>
  <si>
    <t>TU.084/STIKes-DHB/MOU/X/2009</t>
  </si>
  <si>
    <t>PT. Bank Tabungan Negara (Persero) BTN</t>
  </si>
  <si>
    <t>14077/H6.4/TU/2008</t>
  </si>
  <si>
    <t>Ditentukan KSE</t>
  </si>
  <si>
    <t>006/PK-KSE/X/2008</t>
  </si>
  <si>
    <t>Beasiswa Mahasiswa Unpad</t>
  </si>
  <si>
    <t>Yayasan Pendidik Tunas Indonesia-EEP Bandung</t>
  </si>
  <si>
    <t>002304/EEP-BDG/PKS/IHTRA/XII/09</t>
  </si>
  <si>
    <t>Penyelenggaraan Pengajaran Bahasa Inggris</t>
  </si>
  <si>
    <t>Universitas Negeri Padang</t>
  </si>
  <si>
    <t>19401/H6.1/TU/2010</t>
  </si>
  <si>
    <t>2078/H35/PP/2010</t>
  </si>
  <si>
    <t>Kabupaten Karimun</t>
  </si>
  <si>
    <t>…./H6.7.FK/KP/2009</t>
  </si>
  <si>
    <t>TAHUN</t>
  </si>
  <si>
    <t xml:space="preserve">JUMLAH  </t>
  </si>
  <si>
    <t>TOTAL</t>
  </si>
  <si>
    <t>Peningkatan Kemampuan SDM Bidang Pemeriksa melalui Program Beasiswa Pen.</t>
  </si>
  <si>
    <t>20193/H6.1/TU/2010</t>
  </si>
  <si>
    <t>810/           /2010</t>
  </si>
  <si>
    <t>Job Fair (Bursa Kerja)</t>
  </si>
  <si>
    <t>PT. Central Proteinaprima Tbk.</t>
  </si>
  <si>
    <t>PR IV Unpad dan PT. PRO FAJAR</t>
  </si>
  <si>
    <t>Penerbitan Buku hasil penelitian Terpilih Unpad</t>
  </si>
  <si>
    <t>13898/H6.1/TU/2008</t>
  </si>
  <si>
    <t>UNPAD dan Lenovo (Singapore) PTE. LTD Indonesia Representative Office</t>
  </si>
  <si>
    <t>PR IV Unpad &amp; PT. Catalyst Business Solution</t>
  </si>
  <si>
    <t>PR IV  Unpad dan Dell Asia Pacific SDN</t>
  </si>
  <si>
    <t>Unpad dan PT. Indosarana Dinamika Infotama</t>
  </si>
  <si>
    <t>PR IV Unpad dan PT. Bliss International</t>
  </si>
  <si>
    <t>Unpad dan PT. Acer Indonesia</t>
  </si>
  <si>
    <t>Pertanian</t>
  </si>
  <si>
    <t>PR IV Unpad dan PT TASPEN (Persero)</t>
  </si>
  <si>
    <t>PR II Unpad dan Dirjen Pajak Dept Keu RI</t>
  </si>
  <si>
    <t>1121/J06.2/TU/2007</t>
  </si>
  <si>
    <t>KEP 03/PJ.09/2007</t>
  </si>
  <si>
    <t>10872b/J06.4/TU/2007</t>
  </si>
  <si>
    <t>2071/J06/TU/2007</t>
  </si>
  <si>
    <t>8100/J06/TU/2007</t>
  </si>
  <si>
    <t>10013/J06/TU/2007</t>
  </si>
  <si>
    <t>9929/J06/TU/2007</t>
  </si>
  <si>
    <t>10304/J06/TU/2007</t>
  </si>
  <si>
    <t>11212/J06/TU/2007</t>
  </si>
  <si>
    <t>5240/J06/TU/2007</t>
  </si>
  <si>
    <t>13071/J06/TU/2007</t>
  </si>
  <si>
    <t>62/PKS/BDG.UT/2008</t>
  </si>
  <si>
    <t>11541/H6.5/TU/2008</t>
  </si>
  <si>
    <t>10305/J06.2//TU/2007</t>
  </si>
  <si>
    <t>14/DIR/DJS/2007</t>
  </si>
  <si>
    <t xml:space="preserve">PT Garuda Indonesia </t>
  </si>
  <si>
    <t>GARUDA/DI/20002/2010</t>
  </si>
  <si>
    <t>1069/H6.1/TU/2010</t>
  </si>
  <si>
    <t>Jasa Perbankan dan Pengembangan Institusi</t>
  </si>
  <si>
    <t>VI.BDG/PKS/018/2008</t>
  </si>
  <si>
    <t>5110/H6.1/TU/2008</t>
  </si>
  <si>
    <t>Hibah Program Bina Lingkungan</t>
  </si>
  <si>
    <t>6903/H6.1/TU/2009</t>
  </si>
  <si>
    <t>Peningkatan pendidikan dan penelitian sel punca untuk pencegahan dan pengobatan penyakit degeneratif</t>
  </si>
  <si>
    <t>Dinas Kesehatan Kab. Sumedang - FK Unpad</t>
  </si>
  <si>
    <t>Kota Sibolga</t>
  </si>
  <si>
    <t>Universitas Mulawarman</t>
  </si>
  <si>
    <t>125/H17/DT/2010</t>
  </si>
  <si>
    <t>874/H6.1/TU/2010</t>
  </si>
  <si>
    <t>422.5/33160-DISDIK</t>
  </si>
  <si>
    <t>19259b/H6.1/TU/2009</t>
  </si>
  <si>
    <t>19259a/H6.1/TU/2009</t>
  </si>
  <si>
    <t>Beasiswa S-1 Kesehatan</t>
  </si>
  <si>
    <t>Beasiswa S-1 Pertanian</t>
  </si>
  <si>
    <t>19259c/H6.1/TU/2009</t>
  </si>
  <si>
    <t>Beasiswa D-III Kebidanan Dis</t>
  </si>
  <si>
    <t>Beasiswa D-III Kebidanan Dik</t>
  </si>
  <si>
    <t>19259d/H6.1/TU/2009</t>
  </si>
  <si>
    <t>422.5/33160-Dikmenti</t>
  </si>
  <si>
    <t>Kepolisian Negara Republik Indonesia</t>
  </si>
  <si>
    <t>B/27/VII/2009</t>
  </si>
  <si>
    <t>10555/H6.1/TU/2009</t>
  </si>
  <si>
    <t>Penyelenggaraan Pendidikan, Pelatihan, Pengkajian, Penelitian dan Pengembangan Kelembagaan</t>
  </si>
  <si>
    <t>Yayasan Dharma Eka Tjipta Widjaja</t>
  </si>
  <si>
    <t>8490/H6.6/TU/2008</t>
  </si>
  <si>
    <t>3876/JO6/TU/2007</t>
  </si>
  <si>
    <t>4218/JO6/TU/2007</t>
  </si>
  <si>
    <t>6413/JO6/TU/2007</t>
  </si>
  <si>
    <t>Kota Bandung</t>
  </si>
  <si>
    <t>Kota Tanjung Balai</t>
  </si>
  <si>
    <t>14596/H6.1/TU/2009</t>
  </si>
  <si>
    <t>Provinsi Jabar</t>
  </si>
  <si>
    <t xml:space="preserve">      KS.00 KERJA SAMA DALAM NEGERI</t>
  </si>
  <si>
    <t xml:space="preserve">      00. KERJA SAMA DENGAN LEMBAGA PEMERINTAH</t>
  </si>
  <si>
    <t>Sekjen Kebudayaan dan Pariwisata</t>
  </si>
  <si>
    <t xml:space="preserve">Tridharma Perguruan Tinggi </t>
  </si>
  <si>
    <t>Wakil Ketua Komisi Pemberantasan Korupsi</t>
  </si>
  <si>
    <t>2088/J06.1/TU/2007</t>
  </si>
  <si>
    <t>2087/J06/TU/2007</t>
  </si>
  <si>
    <t>Pusat Bahasa Departemen Pendidikan Nasional</t>
  </si>
  <si>
    <t xml:space="preserve">PT. BANK BNI (Persero) Tbk </t>
  </si>
  <si>
    <t>Add Perjanjian Penggunaan Tanah dan Gedung</t>
  </si>
  <si>
    <t>Bank Indonesia (BI)</t>
  </si>
  <si>
    <t xml:space="preserve">Peningkatan kesadaran berkonsti-tusi serta modernisasi peradilan </t>
  </si>
  <si>
    <t>Badan Pengkajian dan Penerpan Teknologi</t>
  </si>
  <si>
    <t>Badan Pengawas Keuangan dan Pembangunan</t>
  </si>
  <si>
    <t>REKAP KERJA SAMA UNIVERSITAS DENGAN SWASTA / LSM</t>
  </si>
  <si>
    <t xml:space="preserve">      03. KERJA SAMA DENGAN PERUSAHAAN</t>
  </si>
  <si>
    <t>REKAP KERJA SAMA UNIVERSITAS DENGAN PERUSAHAAN</t>
  </si>
  <si>
    <t xml:space="preserve">      02. KERJA SAMA DENGAN PERGURUAN TINGGI</t>
  </si>
  <si>
    <t xml:space="preserve">      01. KERJA SAMA DENGAN SWASTA/LSM</t>
  </si>
  <si>
    <t>Yayasan Nurul Huda</t>
  </si>
  <si>
    <t>287/H6.1/TU/2009</t>
  </si>
  <si>
    <t>001/I/SMK-AGRO/YNH/2009</t>
  </si>
  <si>
    <t>Tentara Nasional Indonesia Angkatan Udara</t>
  </si>
  <si>
    <t>Perjama/02/III/2011</t>
  </si>
  <si>
    <t>Pemerintah Kota Banjar</t>
  </si>
  <si>
    <t>5453/H6.1/TU/2011</t>
  </si>
  <si>
    <t>4744/H6.1/TU/2011</t>
  </si>
  <si>
    <t>892.2/530/Huk</t>
  </si>
  <si>
    <t>Pemerintah Kabupaten Sumedang</t>
  </si>
  <si>
    <t>074/KB.18-Huk/2011</t>
  </si>
  <si>
    <t>3806/H6.1/TU/2011</t>
  </si>
  <si>
    <t>Yayasan Ancora</t>
  </si>
  <si>
    <t>4446/H6.1/TU/2011</t>
  </si>
  <si>
    <t>011/Ltr-AF/II/11</t>
  </si>
  <si>
    <t xml:space="preserve">Beasiswa Mahasiswa </t>
  </si>
  <si>
    <t>Yayasan Pendidikan Jaya</t>
  </si>
  <si>
    <t>3050/H6.1/TU/2011</t>
  </si>
  <si>
    <t>09/DIR/UPJ/2.2011</t>
  </si>
  <si>
    <t>Yayasan Pembina Penderita Celah Bibir dan Langit-langit</t>
  </si>
  <si>
    <t>699/H6.1/TU/2011</t>
  </si>
  <si>
    <t>001/KS/YPPCBL/01/11</t>
  </si>
  <si>
    <t>2965/H6.1/TU/2011</t>
  </si>
  <si>
    <t>MoU.036/LG.05/AR-002/II/2011</t>
  </si>
  <si>
    <t>2966/H6.5/TU/2011</t>
  </si>
  <si>
    <t>PKS.036/LG.05/AR-002/II/2011</t>
  </si>
  <si>
    <t>Radio Campus</t>
  </si>
  <si>
    <t>PT. Bank Himpunan Saudara1906, TBK</t>
  </si>
  <si>
    <t>RSUD Kelas C Kabupaten Ciamis - FK Unpad</t>
  </si>
  <si>
    <t>RSUD Kabupaten Sumedang - FK Unpad</t>
  </si>
  <si>
    <t>00</t>
  </si>
  <si>
    <t>LEMBAGA PEMERINTAH</t>
  </si>
  <si>
    <t>01</t>
  </si>
  <si>
    <t>SWASTA - LSM</t>
  </si>
  <si>
    <t>02</t>
  </si>
  <si>
    <t>PERGURUAN TINGGI</t>
  </si>
  <si>
    <t>03</t>
  </si>
  <si>
    <t>PERUSAHAAN</t>
  </si>
  <si>
    <t>04</t>
  </si>
  <si>
    <t>LAIN-LAIN</t>
  </si>
  <si>
    <t xml:space="preserve">REKAPITULASI DATA KERJA SAMA DALAM NEGERI </t>
  </si>
  <si>
    <t xml:space="preserve">      04. LAIN-LAIN</t>
  </si>
  <si>
    <t>Stikes M.H. Thamrim</t>
  </si>
  <si>
    <t>Universitas Nasional</t>
  </si>
  <si>
    <t>Universitas Pancasila</t>
  </si>
  <si>
    <t>Universitas Pancasila - Psikologi</t>
  </si>
  <si>
    <t>SMKN 3 Kuningan</t>
  </si>
  <si>
    <t>SMKN 2 Subang</t>
  </si>
  <si>
    <t>SMKN 3 Baleendah</t>
  </si>
  <si>
    <t>SMKN 2 Sumedang</t>
  </si>
  <si>
    <t>SMKN 1 Cilamaya</t>
  </si>
  <si>
    <t>SMKN 5 Garut</t>
  </si>
  <si>
    <t>SMKN 5 Pangalengan</t>
  </si>
  <si>
    <t>SMKN 1 Maja Majalengka</t>
  </si>
  <si>
    <t>SMK SPP Geger Kalong</t>
  </si>
  <si>
    <t>SMKN 1 Bandung</t>
  </si>
  <si>
    <t>SMK Bandung Selatan 1 Bandung</t>
  </si>
  <si>
    <t>SMK Teknika Cisaat Sukabumi</t>
  </si>
  <si>
    <t>SMK SPP Tanjung Sari</t>
  </si>
  <si>
    <t>Pusat Pengembangan dan Pemberdayaan Pendidik dan Tenaga Kependidikan Pertanian</t>
  </si>
  <si>
    <t>4368/H6.1/TU/TU/2011</t>
  </si>
  <si>
    <t>537/J.11.2/TU/2011</t>
  </si>
  <si>
    <t>4250/H6.1/TU/2011</t>
  </si>
  <si>
    <t>420/002/BKD/2011</t>
  </si>
  <si>
    <t>PT Pupuk Kaltim</t>
  </si>
  <si>
    <t>8284/SP-BTG/2011</t>
  </si>
  <si>
    <t>6953/H6.1/TU/2011</t>
  </si>
  <si>
    <t>PT. Triputra Investindo Arya</t>
  </si>
  <si>
    <t>6050/H6.1/TU/2011</t>
  </si>
  <si>
    <t>TIA.HRD/MoU/017/IV/2011</t>
  </si>
  <si>
    <t>TIA.HRD/149/IV/2011</t>
  </si>
  <si>
    <t>6051/H6.5/TU/2011</t>
  </si>
  <si>
    <t xml:space="preserve">Pemberian Beasiswa </t>
  </si>
  <si>
    <t>Pemerintah Kota Cimahi</t>
  </si>
  <si>
    <t>13621/H6.1/TU/2007</t>
  </si>
  <si>
    <t>180/644.a-Perj/2007</t>
  </si>
  <si>
    <t>6052/H6.5/TU/2011</t>
  </si>
  <si>
    <t>013/PADMA/11/2011</t>
  </si>
  <si>
    <t xml:space="preserve">Pengurusan Mhs Asing </t>
  </si>
  <si>
    <t>Universitas Darma Agung</t>
  </si>
  <si>
    <t>1870/H6.1/TU/2011</t>
  </si>
  <si>
    <t>1310/H6.1/TU/2011</t>
  </si>
  <si>
    <t>52/Stikes.MHT.IKS/III/2011</t>
  </si>
  <si>
    <t>3048/H6.1/TU/2011</t>
  </si>
  <si>
    <t>043/R/II/2011</t>
  </si>
  <si>
    <t>3049/H6.1/TU/2011</t>
  </si>
  <si>
    <t>357/R/UP/II/2011</t>
  </si>
  <si>
    <t>001/PPK/F.Psi UP/II/2011</t>
  </si>
  <si>
    <t>222//H6.7/F-Psi/TU/2011</t>
  </si>
  <si>
    <t>RS Hasan Sadikin dengan FK Unpad</t>
  </si>
  <si>
    <t>Pemerintah Kota Bukittinggi</t>
  </si>
  <si>
    <t>415,42/357/PPBH-BKT/IX/2008</t>
  </si>
  <si>
    <t>13738/H6.1/TU/2008</t>
  </si>
  <si>
    <t>4354/H6.1/TU/2011</t>
  </si>
  <si>
    <t>4353/H6.1/TU/2011</t>
  </si>
  <si>
    <t>425.3/296/SMK.3/2011</t>
  </si>
  <si>
    <t>421/067.a/SMKN.02/2011</t>
  </si>
  <si>
    <t>4352/H6.1/TU/2011</t>
  </si>
  <si>
    <t>420/1480/Pen</t>
  </si>
  <si>
    <t>4698/H6.1/TU/2011</t>
  </si>
  <si>
    <t>422/203/SMK.2/2011</t>
  </si>
  <si>
    <t>4358/H6.1/TU/2011</t>
  </si>
  <si>
    <t>018/045.7/102/2011</t>
  </si>
  <si>
    <t>4366/H6.1/TU/2011</t>
  </si>
  <si>
    <t>4357/H6.1/TU/2011</t>
  </si>
  <si>
    <t>422/058-SMK/Pend.</t>
  </si>
  <si>
    <t>4628/H6.1/TU/2011</t>
  </si>
  <si>
    <t>420/51-SMKN1/III/2011</t>
  </si>
  <si>
    <t>421.5/01/MoU/SMK Teknika/I/2011</t>
  </si>
  <si>
    <t>4669/H6.1/TU/2011</t>
  </si>
  <si>
    <t>4367/H6.1/TU/2011</t>
  </si>
  <si>
    <t>073/24/UM/2011</t>
  </si>
  <si>
    <t>420/858/SMK.01/2011</t>
  </si>
  <si>
    <t>4706/H6.1/TU/2011</t>
  </si>
  <si>
    <t>036/BS.I/III/2011</t>
  </si>
  <si>
    <t>4355/H6.1/TU/2011</t>
  </si>
  <si>
    <t>420/08/Pend.</t>
  </si>
  <si>
    <t>SMKN 1 Mundu Cirebon</t>
  </si>
  <si>
    <t>4711/H6.1/TU/2011</t>
  </si>
  <si>
    <t>422/111/2011</t>
  </si>
  <si>
    <t>SMKN 1 Lemahabang Cirebon</t>
  </si>
  <si>
    <t>4707/H6.1/TU/2011</t>
  </si>
  <si>
    <t>423.4/379/SMK/2011</t>
  </si>
  <si>
    <t>Poltekes TNI AU Ciumbuleiut</t>
  </si>
  <si>
    <t>1311/H6.1/TU/2011</t>
  </si>
  <si>
    <t>10/POLTEKES/I/2011</t>
  </si>
  <si>
    <t>3342/H6.1/TU/2011</t>
  </si>
  <si>
    <t>13/007-MoU/DIR</t>
  </si>
  <si>
    <t>Universitas Budi Luhur</t>
  </si>
  <si>
    <t>8729/UN6/RKT/2011</t>
  </si>
  <si>
    <t>A/UBL/REK/000/001/05/11</t>
  </si>
  <si>
    <t>PT. Bank Syariah Mandiri</t>
  </si>
  <si>
    <t>13/227-PKS/DIR</t>
  </si>
  <si>
    <t>3343/H6.1/TU/2011</t>
  </si>
  <si>
    <t>Program Rekrutmen dan Pelatihan</t>
  </si>
  <si>
    <t>1.</t>
  </si>
  <si>
    <t>2.</t>
  </si>
  <si>
    <t>3.</t>
  </si>
  <si>
    <t>Jumlah</t>
  </si>
  <si>
    <t>SMKN 4 Garut</t>
  </si>
  <si>
    <t>4356/H6.1/TU/2011</t>
  </si>
  <si>
    <t>421,3/011-SMKN4/2011</t>
  </si>
  <si>
    <t>SEAMOLEC</t>
  </si>
  <si>
    <t>636/H6.1/TU/2011</t>
  </si>
  <si>
    <t>PT CARREFOUR INDONESIA</t>
  </si>
  <si>
    <t>PT. Bank Rakyat Indonesia BRI  Syariah</t>
  </si>
  <si>
    <t>Tentara Nasional Indonesia Angkatan Laut</t>
  </si>
  <si>
    <t>PKB/11/V/2011</t>
  </si>
  <si>
    <t>Pemerintah Kabupaten Bandung</t>
  </si>
  <si>
    <t>4897/H6.5/TU/2011</t>
  </si>
  <si>
    <t>Badan PPSDM Kesehatan (Kementerian Kesehatan)</t>
  </si>
  <si>
    <t>HK.06.01/V3/1336/2011</t>
  </si>
  <si>
    <t>6237/H6.5/TU/2011</t>
  </si>
  <si>
    <t>Pemerintah Kabupaten Kotabaru</t>
  </si>
  <si>
    <t>09 tahun 2011</t>
  </si>
  <si>
    <t>9286/UN6.RKT/TU/2011</t>
  </si>
  <si>
    <t>Asosiasi Solidaritas Sosial dan Ekonomi Negara-Negara Pasifik</t>
  </si>
  <si>
    <t>10680/UN6.RKT/TU/2011</t>
  </si>
  <si>
    <t>004/TA.10-11/X/P.BD/VI/2011</t>
  </si>
  <si>
    <t>Kerja sama Pendidikan dan Kebudayaan</t>
  </si>
  <si>
    <t>14510/UN6.RKT/TU/2011</t>
  </si>
  <si>
    <t>SKB/05/VII/2011</t>
  </si>
  <si>
    <t>Universitas Pertahanan Indonesia</t>
  </si>
  <si>
    <t>Universitas Muhammadiyah Yogyakarta</t>
  </si>
  <si>
    <t>540/C.3/VIII/VII/2011</t>
  </si>
  <si>
    <t>13461/UN6.RKT/TU/2011</t>
  </si>
  <si>
    <t>K.658/C.06.01/UNMAS/VIII/2011</t>
  </si>
  <si>
    <t>Universitas Udayana</t>
  </si>
  <si>
    <t>13460/UN6.RKT/TU/2011</t>
  </si>
  <si>
    <t>2441/UN14/KL/2011</t>
  </si>
  <si>
    <t>Pemerintah Kabupaten Muara Enim</t>
  </si>
  <si>
    <t>678/BAPPEDA-SEKRT/2011</t>
  </si>
  <si>
    <t>Badan Tenaga Nuklir Nasional + PT. Kimia Farma(Persero) TBK</t>
  </si>
  <si>
    <t>14497/UN6.RKT/TU/2011</t>
  </si>
  <si>
    <t>8728/UN6/TKT/2011</t>
  </si>
  <si>
    <t>524/23-BAPPEDA/2011</t>
  </si>
  <si>
    <t>14881/UN6/RKT/TU/2011</t>
  </si>
  <si>
    <t>1042/KS0001//VIII/2011 dan 74/KF/PRJ/VIII/2011</t>
  </si>
  <si>
    <t>Memproduksi dan mendistribusikan produk, pemanfaatan fasilitas lab, fasilitas pabrik</t>
  </si>
  <si>
    <t>119/686/BNPP</t>
  </si>
  <si>
    <t>14059/UN6.RKT/TU/2011</t>
  </si>
  <si>
    <t>Pembangunan Kawasan Perbatasan</t>
  </si>
  <si>
    <t>W.O.MER.GN.10266</t>
  </si>
  <si>
    <t>14883/UN6.PR4/TU/2011</t>
  </si>
  <si>
    <t>President Director &amp; CEO PT Badak NGL</t>
  </si>
  <si>
    <t>110/BJ00/2011-045</t>
  </si>
  <si>
    <t>12119/UN6.RKT/TU/2011</t>
  </si>
  <si>
    <t>16637/UN6.RKT/TU/2011</t>
  </si>
  <si>
    <t>034/I1.A/DN/2011</t>
  </si>
  <si>
    <t>PT. Mu'awanah Al Maso'em</t>
  </si>
  <si>
    <t>16641/UN6.PR4/TU/2011</t>
  </si>
  <si>
    <t>16640/UN6.PR4/TU/2011</t>
  </si>
  <si>
    <t>002/MAM/VII/2011</t>
  </si>
  <si>
    <t>001/MAM/VII/2011</t>
  </si>
  <si>
    <t>Produksi dan Distribusi air Minum dalam Kemasan(AMDK)</t>
  </si>
  <si>
    <t>044/PKS/DIR-CS/2011</t>
  </si>
  <si>
    <t>14268/UN6.RKT/TU/2011</t>
  </si>
  <si>
    <t>415,42/357/PPBH-BKT/XI/2008</t>
  </si>
  <si>
    <t>205a/H6/FIKOM/DN/2008</t>
  </si>
  <si>
    <t>Pengembangan E-Goverment</t>
  </si>
  <si>
    <t>074/MoU.175-Huk/2011</t>
  </si>
  <si>
    <t>17248/UN6.RKT/TU/2011</t>
  </si>
  <si>
    <t>PTB/5/217B/R</t>
  </si>
  <si>
    <t>19092/UN6.PR2/TU/2011</t>
  </si>
  <si>
    <t xml:space="preserve">Pemanfaatan Produk Perbankan </t>
  </si>
  <si>
    <t>Rumah Sakit Mata Cicendo</t>
  </si>
  <si>
    <t>RSUP Dr. Hasan Sadikin Bandung (RSHS)</t>
  </si>
  <si>
    <t>HK.06.01/E013/8255/VIII/2011</t>
  </si>
  <si>
    <t>15263/UN6.RKT/TU/2011</t>
  </si>
  <si>
    <t>16332a/UN6.RKT/TU/2011</t>
  </si>
  <si>
    <t>TU.00.01.5-1.5928</t>
  </si>
  <si>
    <t>W.O.MER.GN.10278</t>
  </si>
  <si>
    <t>16099/UN6.PR4/TU/2011</t>
  </si>
  <si>
    <t>Amandemen PKS Program Pendidikan Diploma III</t>
  </si>
  <si>
    <t xml:space="preserve">Rumah Sakit Padjadjaran </t>
  </si>
  <si>
    <t>19616a/H6.1/TU/2010</t>
  </si>
  <si>
    <t>007/RSP/SK/2010</t>
  </si>
  <si>
    <t>2948/H6.7.FS/TU/2010</t>
  </si>
  <si>
    <t>PK.05/KS.001/SEKJEN/KKP/2011</t>
  </si>
  <si>
    <t>Penyelenggaraan Program Doktor Pariwisata Budaya di unpad</t>
  </si>
  <si>
    <t>Kementerian Hukum dan HAM RI</t>
  </si>
  <si>
    <t>M.HH-04.HM.03.04 TAHUN 2010</t>
  </si>
  <si>
    <t>60/H6.1/TU/2010</t>
  </si>
  <si>
    <t>Badan PSDM Hukum dan HAM Kementerian hukum dan HAM RI</t>
  </si>
  <si>
    <t>SDM.DL.02.01.10-277</t>
  </si>
  <si>
    <t>110a/H6.7/FH/KK/2010</t>
  </si>
  <si>
    <t>PT. Saung Angklung Ujo</t>
  </si>
  <si>
    <t>1779/UN6.RKT/TU/2011</t>
  </si>
  <si>
    <t>083/MoU.B/DIR-SAU/IX/2011</t>
  </si>
  <si>
    <t>17793/UN6.RKT/TU/2011</t>
  </si>
  <si>
    <t>90/KS.B/DIR-SAU/IX/2011</t>
  </si>
  <si>
    <t>Pendataan dan Pendaftaran HAK Kekayaan Intelektual</t>
  </si>
  <si>
    <t>Lembaga Kebijakan Pengadaaan Barang dan Jasa Pemerintah (LKPP)</t>
  </si>
  <si>
    <t>19076/UN6.RKT/TU/2011</t>
  </si>
  <si>
    <t>1/SES.LKPP/10/2011</t>
  </si>
  <si>
    <t>Kabupaten Bangka Selatan</t>
  </si>
  <si>
    <t>074/1216/BP3MD/2011</t>
  </si>
  <si>
    <t>20754/UN6.RKT/TU/2011</t>
  </si>
  <si>
    <t>Direktorat Kesehatan Angkatan Darat</t>
  </si>
  <si>
    <t>23033/UN6.RKT/TU/2011</t>
  </si>
  <si>
    <t>M/02/XI/2011</t>
  </si>
  <si>
    <t>SC.............../X/11</t>
  </si>
  <si>
    <t>20512/UN6.PR4/TU/2011</t>
  </si>
  <si>
    <t>Pelaksanaan Program Subsidi kompetensi Program Pendidikan Vokasi Berkelanjutan</t>
  </si>
  <si>
    <t>23249/UN6.RKT/TU/2011</t>
  </si>
  <si>
    <t>01/NK/BUMN HL I/XI/2011</t>
  </si>
  <si>
    <t>Walikota Sukabumi</t>
  </si>
  <si>
    <t>420/1328/RSU</t>
  </si>
  <si>
    <t>Universitas Riau</t>
  </si>
  <si>
    <t>25147/UN6.RKT/TU/2011</t>
  </si>
  <si>
    <t xml:space="preserve">   /UN19/KS/2011</t>
  </si>
  <si>
    <t>Badan Standardisasi Nasional</t>
  </si>
  <si>
    <t>22362/UN6.RKT/TU/2011</t>
  </si>
  <si>
    <t>4145/BSN/XI/2011</t>
  </si>
  <si>
    <t>24942/UN6.RKT/TU/2011</t>
  </si>
  <si>
    <t>HK.02/27/2011</t>
  </si>
  <si>
    <t>Universitas Udayana - Psikologi Unpad</t>
  </si>
  <si>
    <t>1614/UN14.2/KM/2011</t>
  </si>
  <si>
    <t>1276/UNG.I/KS/2011</t>
  </si>
  <si>
    <t>Implementasi Pengembangan Tridharma Perguaan Tinggi</t>
  </si>
  <si>
    <t>HK.06.01/V3/4434/2011</t>
  </si>
  <si>
    <t>Penyelenggaraan Pendidikan Program Sarjana dan Pasca Sarjana</t>
  </si>
  <si>
    <t>Arsip Nasional Republik Indonesia (ANRI)</t>
  </si>
  <si>
    <t>B.75-KW-VI/PRG/09/2011</t>
  </si>
  <si>
    <t>18339/UN6.PR3/TU/2011</t>
  </si>
  <si>
    <t>Pemberian Beasiswa</t>
  </si>
  <si>
    <t>Universitas Sumatera Utara</t>
  </si>
  <si>
    <t>9159/UN5.1.R/KPM/2011</t>
  </si>
  <si>
    <t>22100/UN6.RKT/TU/2011</t>
  </si>
  <si>
    <t>PT. Semen Gresik (Persero) Tbk.</t>
  </si>
  <si>
    <t>003369/KS.02.03/1001/03.2011</t>
  </si>
  <si>
    <t>Gubernur Jambi</t>
  </si>
  <si>
    <t>LPP TVRI Statiun Jawa Barat</t>
  </si>
  <si>
    <t>3938/UN6.RKT/TU/2012</t>
  </si>
  <si>
    <t>15/II.2/TVRI/2012</t>
  </si>
  <si>
    <t>Perhimpunan Ekonomi Pertanian Indonesia</t>
  </si>
  <si>
    <t>4142/UN6.RKT/TU/2012</t>
  </si>
  <si>
    <t>562/SK/PP.PERHEPI/II/2012</t>
  </si>
  <si>
    <t>Universitas Jambi</t>
  </si>
  <si>
    <t>Universitas Islam Negeri Sunan Gunung Djati Bandung</t>
  </si>
  <si>
    <t>3210/UN6.RKT/TU/2012</t>
  </si>
  <si>
    <t>Un.05/V.8/OT.01/061/2012</t>
  </si>
  <si>
    <t>13466/UN6.RKT/TU/2011</t>
  </si>
  <si>
    <t>Universitas Sahid</t>
  </si>
  <si>
    <t>5216/UN6.RKT/TU/2012</t>
  </si>
  <si>
    <t>02/KB/USAHID/III/2012</t>
  </si>
  <si>
    <t>Kompas Gramedia</t>
  </si>
  <si>
    <t>5405/UN6.RKT/TU/2012</t>
  </si>
  <si>
    <t>GoTV/LGL/1002-12</t>
  </si>
  <si>
    <t>5407/UN6.RKT/TU/2012</t>
  </si>
  <si>
    <t>Pemerintah Kabupaten Sumbawa Barat (NTB)</t>
  </si>
  <si>
    <t>1292/UN6.RKT/TU/2012</t>
  </si>
  <si>
    <t>007/09/UMUM/2012</t>
  </si>
  <si>
    <t>Pemerintah Kota Batam</t>
  </si>
  <si>
    <t>5718/UN6.RKT/TU/2012</t>
  </si>
  <si>
    <t>359/BKD-D/III/2012</t>
  </si>
  <si>
    <t>Bank Mandiri (Persero) Tbk.</t>
  </si>
  <si>
    <t>7994/UN6.RKT/TU/2012</t>
  </si>
  <si>
    <t>Dir. MoU/004/2012</t>
  </si>
  <si>
    <t>7995/UN6.PR4/TU/2012</t>
  </si>
  <si>
    <t>IBG.IBI/PKS.005/2012</t>
  </si>
  <si>
    <t>31 Desember 2012</t>
  </si>
  <si>
    <t>Biaya SMUP T.A. 2012/2013</t>
  </si>
  <si>
    <t>Universitas Singperbangsa Karawang</t>
  </si>
  <si>
    <t>7993/UN6.RKT/TU/2012</t>
  </si>
  <si>
    <t>278/A4/SK/III/2012</t>
  </si>
  <si>
    <t>PT. Swarna Dwipa Nusantara</t>
  </si>
  <si>
    <t>7630/UN6.RKT/TU/2012</t>
  </si>
  <si>
    <t>4/MoU/SDN-Unpad/III/2012</t>
  </si>
  <si>
    <t>2498/UN6.PR2/TU/2012</t>
  </si>
  <si>
    <t>113/PKS/BDG.UT/UNPAD/2012</t>
  </si>
  <si>
    <t>11878/UN6.WR3/TU/2012</t>
  </si>
  <si>
    <t>09/MOU/IPTKmUNPAD/V/2012</t>
  </si>
  <si>
    <t>11879/UN6.WR3/TU/2012</t>
  </si>
  <si>
    <t>10/MOU/IPTKmUNPAD/V/2012</t>
  </si>
  <si>
    <t>28 Oktober 2012</t>
  </si>
  <si>
    <t>Penerbitan Buku " Album 5 Dekakde Unpad dari masa ke masa"</t>
  </si>
  <si>
    <t>Komplek buah Batu Regency Blok G4 - 15 Bandung 40287</t>
  </si>
  <si>
    <t>Dadan Darmawan</t>
  </si>
  <si>
    <t>022 - 87522491 / 081910470068 / 082116338022</t>
  </si>
  <si>
    <t>Sekretaris Badan Nasional Pengelola Perbatasan</t>
  </si>
  <si>
    <t>PT. Remaja Rosdakarya - Fikom Unpad</t>
  </si>
  <si>
    <t>5111/UN6.K/KP/2012</t>
  </si>
  <si>
    <t>009/Dir/RR/VI/2012</t>
  </si>
  <si>
    <t>008/Dir/RR/VI/2012</t>
  </si>
  <si>
    <t>13082/UN6.WR3/TU/2012</t>
  </si>
  <si>
    <t>Penulisan dan Penerbitan Buku</t>
  </si>
  <si>
    <t xml:space="preserve">Anang </t>
  </si>
  <si>
    <t>0815 46891514</t>
  </si>
  <si>
    <t>Jalan Ibu lnggit Garnasih No. 40 Bandung 40252</t>
  </si>
  <si>
    <t>PT. Remaja Rosdakarya - WR3 Unpad</t>
  </si>
  <si>
    <t>CV. IPTEKINDO - WR3 Unpad</t>
  </si>
  <si>
    <t>WR 3</t>
  </si>
  <si>
    <t>Dekan Fikom</t>
  </si>
  <si>
    <t>PT. Sony Indonesia</t>
  </si>
  <si>
    <t xml:space="preserve">Penelitian, Seminar, Pendidikan </t>
  </si>
  <si>
    <t>Rektor</t>
  </si>
  <si>
    <t>Diana</t>
  </si>
  <si>
    <t>Fak. Ekonomi</t>
  </si>
  <si>
    <t xml:space="preserve">Kementerian Koperasi </t>
  </si>
  <si>
    <t>Dalam Rangka pendampingan terhadap koperasi dan usaha Mikro, Kecil dan Menengah</t>
  </si>
  <si>
    <t>21/M-PDT/KB/VI/2012</t>
  </si>
  <si>
    <t>14332/UN6.RKT/TU/2012</t>
  </si>
  <si>
    <t>Perencanaan, Pelatihan dan Pembangunan di Daerah Tertinggal</t>
  </si>
  <si>
    <t>07/PKS/M-DEP.5/VI/2012</t>
  </si>
  <si>
    <t>14333/UN6.R/KS/2012</t>
  </si>
  <si>
    <t>26 Desember 2012</t>
  </si>
  <si>
    <t>Pelatihan Penerapan Teknologi tepat guna sesuai dengan kearifan lokal di lima Kabupaten Perbatasan di Provinsi NTT</t>
  </si>
  <si>
    <t xml:space="preserve">Ibu Nia </t>
  </si>
  <si>
    <t>Fak Hukum</t>
  </si>
  <si>
    <t>Menteri Pembangunan  Daerah Tertinggal</t>
  </si>
  <si>
    <t>Politeknik Kesehatan Jambi Kementerian Kesehatan RI</t>
  </si>
  <si>
    <t>15447/UN6.RKT/TU/2012</t>
  </si>
  <si>
    <t>DL.02.02.01.830/VII/2012</t>
  </si>
  <si>
    <t>Badan Kependudukan dan Keluarga Berencana Nasional (BkkbN)</t>
  </si>
  <si>
    <t>2722/HK.101/J.2/2012</t>
  </si>
  <si>
    <t>15592/UN6.RKT/TU/2012</t>
  </si>
  <si>
    <t>Upaya mewujudkan keluarga kecil bahagia sejahtera melalui pendidikan berwawasan kependudukan dan Kekuarga berencana bagi pendidik, peserta didik dan tenaga kependidikan</t>
  </si>
  <si>
    <t>Kredit Ringan Karyawan</t>
  </si>
  <si>
    <t>1988/UN6.RKT/TU/2012</t>
  </si>
  <si>
    <t>23a/H.M.220/D/I/2012</t>
  </si>
  <si>
    <t>12076/H6.1/TU/2008</t>
  </si>
  <si>
    <t>811.1/847/BKD/2008</t>
  </si>
  <si>
    <t>Kota Bima</t>
  </si>
  <si>
    <t>Kabupaten Cirebon</t>
  </si>
  <si>
    <t>Kabupaten Garut</t>
  </si>
  <si>
    <t>1142/J06/TU/2006</t>
  </si>
  <si>
    <t>811.1/113/BKD</t>
  </si>
  <si>
    <t>Pemda Kabupaten Sumedang</t>
  </si>
  <si>
    <t>6626/J06/TU/2005</t>
  </si>
  <si>
    <t xml:space="preserve"> 420/MoU.11.Huk/2005</t>
  </si>
  <si>
    <t>Propinsi Jambi</t>
  </si>
  <si>
    <t>2471/J06/TU/05</t>
  </si>
  <si>
    <t>146/MKKI/IV/2005</t>
  </si>
  <si>
    <t xml:space="preserve">Peningkatan Pelayanan Medik spesialistik </t>
  </si>
  <si>
    <t>Propinsi Kalimantan Barat</t>
  </si>
  <si>
    <t>2470/J06/TU/05</t>
  </si>
  <si>
    <t>149/MKKI/IV/05</t>
  </si>
  <si>
    <t>Walikota Tasikmalaya</t>
  </si>
  <si>
    <t>920/J06/TU/2005</t>
  </si>
  <si>
    <t>420/KRJ.1-Kepeg/2005</t>
  </si>
  <si>
    <t>536/J06/TU/2006</t>
  </si>
  <si>
    <t>800/12.A/VI/2006</t>
  </si>
  <si>
    <t>Kabupaten Indragiri Hilir</t>
  </si>
  <si>
    <t>2708/J06/TU/2006</t>
  </si>
  <si>
    <t>07/IV/HK-2006</t>
  </si>
  <si>
    <t>Seleksi CPNS Tauhn 2010</t>
  </si>
  <si>
    <t>027/931/Pengad/BKD</t>
  </si>
  <si>
    <t>21479/H6.5/TU/2010</t>
  </si>
  <si>
    <t>Kabupaten Lampung Timur</t>
  </si>
  <si>
    <t>446/1292/17/SK/2006</t>
  </si>
  <si>
    <t>11271/J06./TU/2006</t>
  </si>
  <si>
    <t>809/972/BKPPD/2010</t>
  </si>
  <si>
    <t>20836/H6.5/TU/2010</t>
  </si>
  <si>
    <t xml:space="preserve"> Fasilitasi Seleksi CPNS</t>
  </si>
  <si>
    <t>800/1907.a/BKD/2010</t>
  </si>
  <si>
    <t>20013/H6.6/TU/2010</t>
  </si>
  <si>
    <t>Fasilitasi Seleksi CPNS</t>
  </si>
  <si>
    <t>893.016/61.BKD.2010</t>
  </si>
  <si>
    <t>22085/H6.5/TU/2010</t>
  </si>
  <si>
    <t>800/3813/2010</t>
  </si>
  <si>
    <t>20827/H6.5/TU/2010</t>
  </si>
  <si>
    <t>800/1821/BKD/2010</t>
  </si>
  <si>
    <t>20833/H6.5/TU/2010</t>
  </si>
  <si>
    <t>10 December 2008</t>
  </si>
  <si>
    <t>800/2189/BKD/2010</t>
  </si>
  <si>
    <t>20903/H6.5/TU/2010</t>
  </si>
  <si>
    <t>Kabupaten Tapanuli Tengah</t>
  </si>
  <si>
    <t>800/2373.a/BKD/2010</t>
  </si>
  <si>
    <t>21391/G6.5/TU/2010</t>
  </si>
  <si>
    <t>810/752/bkd</t>
  </si>
  <si>
    <t>22087/H5.5/TU/2010</t>
  </si>
  <si>
    <t>20672/H6.5/TU/2010</t>
  </si>
  <si>
    <t>Menteri Komunikasi dan Informatika Republik Indonesia</t>
  </si>
  <si>
    <t>/D/KOMINFO/I/2006</t>
  </si>
  <si>
    <t xml:space="preserve"> 1134/J06/TU/2006</t>
  </si>
  <si>
    <t>Pendayagunaan SDM dan Penerapan Tek. Informasi dan Komunikasi yg straregis</t>
  </si>
  <si>
    <t>Kementerian komunikasi dan Informatika</t>
  </si>
  <si>
    <t>415/SJ.2/KOMINFO/10/2010</t>
  </si>
  <si>
    <t>20414/H6.5/TU/2010</t>
  </si>
  <si>
    <t>19725/H6.1/TU/2010</t>
  </si>
  <si>
    <t>119/2267/2010</t>
  </si>
  <si>
    <t>Kabupaten Bangka Tengah</t>
  </si>
  <si>
    <t>810/48/BKD/2010</t>
  </si>
  <si>
    <t xml:space="preserve"> 1139/J06/TU/2006</t>
  </si>
  <si>
    <t>PT.Newmont Pacific Nusantara</t>
  </si>
  <si>
    <t>3970/J06/TU/2006</t>
  </si>
  <si>
    <t>045/NPN-kpw/NPN/IV/2006</t>
  </si>
  <si>
    <t>PT. Krakatau Steel (Persero)</t>
  </si>
  <si>
    <t>4659/J06/TU/2006</t>
  </si>
  <si>
    <t>04/C/DU-KS/MoU/2006</t>
  </si>
  <si>
    <t>PT. PAL Indoensia (Persero)</t>
  </si>
  <si>
    <t>5455/J06/TU/2006</t>
  </si>
  <si>
    <t>018/10000/VI/2006</t>
  </si>
  <si>
    <t>Kepala Pusat Pengembangan Penataran Guru Pertanian Cianjur</t>
  </si>
  <si>
    <t>7116/J06/TU/2006</t>
  </si>
  <si>
    <t>2643/F/F.14/PP/2006</t>
  </si>
  <si>
    <t>12105/J06/TU/2006</t>
  </si>
  <si>
    <t>DIR.MOU/036/2006</t>
  </si>
  <si>
    <t>8621/H6.5/TU/2008</t>
  </si>
  <si>
    <t>VI.BDG/PKS.047/2008</t>
  </si>
  <si>
    <t>MBDC.BDG/PKS/124/09</t>
  </si>
  <si>
    <t>7025/H6.3/TU/2009</t>
  </si>
  <si>
    <t>PT Garuda Indonesia Cab. Bandung</t>
  </si>
  <si>
    <t>13722/J06/TU/2006</t>
  </si>
  <si>
    <t>GARUDA/DM-2210/06</t>
  </si>
  <si>
    <t>Tiket Pesawat (discount)</t>
  </si>
  <si>
    <t>Direktorat Pembinaan Sekolah Luar Biasa Depdiknas</t>
  </si>
  <si>
    <t>14148/J06/TU/2006`</t>
  </si>
  <si>
    <t>9983/C6/LL/2006</t>
  </si>
  <si>
    <t>DL.107/9/4/MKP/2006</t>
  </si>
  <si>
    <t>8356/J06/TU/2006</t>
  </si>
  <si>
    <t>1237/J06.6.SS/TU/2006</t>
  </si>
  <si>
    <t>SK.4/KS.001/SEKJEN/DKP/06</t>
  </si>
  <si>
    <t>045/PKS/DIR-CS/2011</t>
  </si>
  <si>
    <t>14269/UN6.RKT/TU/2011</t>
  </si>
  <si>
    <t xml:space="preserve">Pembukaan Jaringan Kantor PT BJB di lingkungan Kampus Unpad </t>
  </si>
  <si>
    <t>13/178A/DSDM/P3SD/Bd</t>
  </si>
  <si>
    <t>13996/UN6.RKT/TU/2011</t>
  </si>
  <si>
    <t xml:space="preserve">Program Beasiswa  </t>
  </si>
  <si>
    <t>WBN/4.3/2629/R</t>
  </si>
  <si>
    <t>24859/H6.5/TU/2010</t>
  </si>
  <si>
    <t>Program Win Back BNI Giro PTN</t>
  </si>
  <si>
    <t>33/PKS/BDG.Ut/2008</t>
  </si>
  <si>
    <t>6761/H6.1/TU/2008</t>
  </si>
  <si>
    <t>Pengelolaan dan Penatausahaan dana Unpad dan pola Pemberian Bantuan Dana  Pengembangan Perguruan Tinggi</t>
  </si>
  <si>
    <t>17/PKS/BDG.UT/2010</t>
  </si>
  <si>
    <t>4343/H6.5/TU/2010</t>
  </si>
  <si>
    <t>8 Maret 2010</t>
  </si>
  <si>
    <t>79/PKS/DIR/2008</t>
  </si>
  <si>
    <t>2074/H6.5/TU/2010</t>
  </si>
  <si>
    <t>04PKS/BDG.UT/2010</t>
  </si>
  <si>
    <t>Penjualan PIN SMUP 2010</t>
  </si>
  <si>
    <t>PT. Bio Farma</t>
  </si>
  <si>
    <t>05869/DIR/VIII/2008</t>
  </si>
  <si>
    <t>10164/H6.1/TU/2008</t>
  </si>
  <si>
    <t>38/PKS/BPPT-FIK-UNPAD/VII/2008</t>
  </si>
  <si>
    <t>1529/H6.7/FPIK/KP/2008</t>
  </si>
  <si>
    <t>Pendidikan dan Pengembangan Teknologi SDM</t>
  </si>
  <si>
    <t>10379/H6.5/TU/2008</t>
  </si>
  <si>
    <t>B.356-DIR/HBL/07/08</t>
  </si>
  <si>
    <t>2268/H6.5/TU/2010</t>
  </si>
  <si>
    <t>40-HBL/02/2010</t>
  </si>
  <si>
    <t>SARNAS/PERJ-01/PPK-03/X/2010</t>
  </si>
  <si>
    <t>Fasilitasi Seleksi CPNS Tahun 2010</t>
  </si>
  <si>
    <t>010/KONTRAK/PPPCPNS/PPK/IX/2010</t>
  </si>
  <si>
    <t>Kementerian Perhubungan formasi tahun 2010</t>
  </si>
  <si>
    <t>Seleksi CPNS 2010</t>
  </si>
  <si>
    <t>19121/H6.6/TU/2010</t>
  </si>
  <si>
    <t>MoU,14A/BNPB/IX/2010</t>
  </si>
  <si>
    <t>Badan Nasional Penanggulangan Bencana</t>
  </si>
  <si>
    <t>Deputi Bidang Evaluasi Kinerja Pembangunan Kementerian Perencanaan Pembangunan Nasional</t>
  </si>
  <si>
    <t>62/D.IX/05/2011</t>
  </si>
  <si>
    <t>Pelaksanaan Evaluasi Kinerja Pembangunan Daerah (EKPD) Tahun 2011 di Provinsi Jabar</t>
  </si>
  <si>
    <t>Komisi Pemberantas Korupsi</t>
  </si>
  <si>
    <t>006/15/VIII/2011</t>
  </si>
  <si>
    <t xml:space="preserve">Survey Persepsi Masyarakat terhadap Korupsi dan KPK </t>
  </si>
  <si>
    <t>PBJ.10,04-10/PPK.II.2/10/2011</t>
  </si>
  <si>
    <t>Swakelola Riset Dampak Implementasi Peraturan Presiden No. 54 Tahun 2010</t>
  </si>
  <si>
    <t xml:space="preserve">YANG SUDAH TIDAK BERLAKU </t>
  </si>
  <si>
    <t>REKAP KERJA SAMA UNIVERSITAS PADJADJARAN</t>
  </si>
  <si>
    <t>PT. Bank Mandiri (Persero) Tbk.</t>
  </si>
  <si>
    <t>VI.BDG/BD/01A/2012</t>
  </si>
  <si>
    <t>205/UN6.PR1/TU/2012</t>
  </si>
  <si>
    <t>Humas</t>
  </si>
  <si>
    <t>Ibu Weny</t>
  </si>
  <si>
    <t>Yayasan Marga Jaya Sejahtera</t>
  </si>
  <si>
    <t>016/SRT-PK/YMJS/08.11</t>
  </si>
  <si>
    <t>16542/UN6.PR3/TU/2011</t>
  </si>
  <si>
    <t>Beasiswa CSR Pembangunan Jaya Group</t>
  </si>
  <si>
    <t>PKS.CSF.CCD/PKS/02/4358/2012</t>
  </si>
  <si>
    <t>19982/UN6.WR3/TU/2012</t>
  </si>
  <si>
    <t>Program Pembiayaan dan Pembayaran Uang Kuliah melalui  Kartu Kredit Mandiri</t>
  </si>
  <si>
    <t>3937/UN6.RKT/TU/2012</t>
  </si>
  <si>
    <t>HK06.01/E013/2738/II/2012</t>
  </si>
  <si>
    <t>Pengelolaan Pelayanan Kesehatan di gedung Eijkman</t>
  </si>
  <si>
    <t>Fak Kedokteran Unpad</t>
  </si>
  <si>
    <t>Lembaga Biologi Molekuler Eijkman Jakarta</t>
  </si>
  <si>
    <t>105/EIJK/III/2012</t>
  </si>
  <si>
    <t>5576/UN6.RKT/TU/2012</t>
  </si>
  <si>
    <t>Kerjasama di bidang ilmu pengetahuan dan teknologi kedokteran</t>
  </si>
  <si>
    <t>463/H6.1/TU/2009</t>
  </si>
  <si>
    <t>Universitas Mahasaraswati Denpasar</t>
  </si>
  <si>
    <t>Pemerintah Kota Bekasi</t>
  </si>
  <si>
    <t>5575/UN6.RKT/TU/2012</t>
  </si>
  <si>
    <t>421.5/623.2/TU/2012</t>
  </si>
  <si>
    <t>Universitas Proklamasi 45</t>
  </si>
  <si>
    <t>17675/UN6.RKT/TU/2012</t>
  </si>
  <si>
    <t>J001/MoU/UP45/VII/2012</t>
  </si>
  <si>
    <t>FISIP Unpad</t>
  </si>
  <si>
    <t xml:space="preserve">Dr. Ari Bainus </t>
  </si>
  <si>
    <t>Universitas Sriwijaya</t>
  </si>
  <si>
    <t>22631/UN6.RKT/TU/2012</t>
  </si>
  <si>
    <t>084/UN9/MoU/KD/2012</t>
  </si>
  <si>
    <t>Fakultas Kedokteran Unpad</t>
  </si>
  <si>
    <t>Pemerintah Kabupaten Tasikmalaya</t>
  </si>
  <si>
    <t>11846/UN6.RKT/TU/2012</t>
  </si>
  <si>
    <t>070/770/Bappeda/2012</t>
  </si>
  <si>
    <t>Kerjasama Penelitian</t>
  </si>
  <si>
    <t>Badan Pelaksana Kegiatan Usaha Hulu Minyak dan Gas Bumi (BPMIGAS)</t>
  </si>
  <si>
    <t>0255/BP00000/2012/SO</t>
  </si>
  <si>
    <t>Penyelenggaraan Program National Capacity Building (NCB)</t>
  </si>
  <si>
    <t>Fak. Psikologi</t>
  </si>
  <si>
    <t>Ibu Esti</t>
  </si>
  <si>
    <t>081 1249093</t>
  </si>
  <si>
    <t>10656/UN6.RKT/TU/2012</t>
  </si>
  <si>
    <t>PT. Tiki Jalur Nugraha Ekakurir (JNE)</t>
  </si>
  <si>
    <t>015/UN6.RKT/TU/2012</t>
  </si>
  <si>
    <t>015/MoU/HC Tad-JNE/MedR/XI/2012</t>
  </si>
  <si>
    <t>Program Talent Recruitmen</t>
  </si>
  <si>
    <t>Kemahasiswaan</t>
  </si>
  <si>
    <t xml:space="preserve">Perusahaan Umum Jasa Tirta II Jatiluhur </t>
  </si>
  <si>
    <t>28200/UN6.RKT/TU/2012</t>
  </si>
  <si>
    <t>1/5/MoU/2012</t>
  </si>
  <si>
    <t>Direktorat Jenderal Kekuatan Pertahanan Kementerian Pertahanan RI</t>
  </si>
  <si>
    <t>MoU/12/XII/2012</t>
  </si>
  <si>
    <t>28967/UN6.RKT/TU/2012</t>
  </si>
  <si>
    <t>Direktorat Kesehatan Direktorat Jenderal Kekuatan Pertahanan -  FK Unpad</t>
  </si>
  <si>
    <t>33/XII/2011</t>
  </si>
  <si>
    <t>6474/UN6.C/KS/2012</t>
  </si>
  <si>
    <t>Program Pendidikan bagi peserta tugas belajar Kemham dan TNI</t>
  </si>
  <si>
    <t>FK</t>
  </si>
  <si>
    <t>Direktorat Kesehatan Direktorat Jenderal Kekuatan Pertahanan -  FKG Unpad</t>
  </si>
  <si>
    <t>31/XII/2011</t>
  </si>
  <si>
    <t>5130/UN6.F/DN/2012</t>
  </si>
  <si>
    <t>FKG</t>
  </si>
  <si>
    <t>Direktorat Kesehatan Direktorat Jenderal Kekuatan Pertahanan -  FIK Unpad</t>
  </si>
  <si>
    <t>32/XII/2012</t>
  </si>
  <si>
    <t>52/UN6.L/KS/2012</t>
  </si>
  <si>
    <t>FIK</t>
  </si>
  <si>
    <t xml:space="preserve">Badan PPSDM Kesehatan (Kementerian Kesehatan) </t>
  </si>
  <si>
    <t>HK.06.01/V.3/4210.6/2012</t>
  </si>
  <si>
    <t>25729/UN6.WR3/TU/2012</t>
  </si>
  <si>
    <t xml:space="preserve">Pendidikan Program Sarjana dan Pascasarjana Tugas Belas Sumber Daya Manusia Kesehatan </t>
  </si>
  <si>
    <t>Dinas Kesehatan Kabupaten Bandung</t>
  </si>
  <si>
    <t xml:space="preserve">800/ Perj. 37-Dinkes/2012 </t>
  </si>
  <si>
    <t>27622/UN6.WR3/TU/2012</t>
  </si>
  <si>
    <t>Seleksi Rekruitmen Dokter, Dokter Gigi dan Bidan sebagai Pegawai Tidak Tetap di Dinas Kab Bandung</t>
  </si>
  <si>
    <t xml:space="preserve">800/ Perj. 38-Dinkes/2012 </t>
  </si>
  <si>
    <t>30692/UN6.WR3/TU/2012</t>
  </si>
  <si>
    <t>26683/UN6.RKT/TU/2012</t>
  </si>
  <si>
    <t>050/93/NK/Pem/Huk/2012</t>
  </si>
  <si>
    <t>Badan Geologi</t>
  </si>
  <si>
    <t>Badan Geologi - FTG Unpad</t>
  </si>
  <si>
    <t>Kelembagaan dan Kerjasama (DIKTI)</t>
  </si>
  <si>
    <t>5568/673474/PLK/IX/2012</t>
  </si>
  <si>
    <t>Program Penguatan Kelembagaan KUI (PKKUI) di Unpad</t>
  </si>
  <si>
    <t>Yayasan Serba Bakti Pondok Pesantren suryalaya</t>
  </si>
  <si>
    <t>26290/UN6.RKT/TU/2012</t>
  </si>
  <si>
    <t>197/YSB-PPS/A-1/XI/2012</t>
  </si>
  <si>
    <t>Setelah membayar Lunas</t>
  </si>
  <si>
    <t>Lembaga</t>
  </si>
  <si>
    <t xml:space="preserve">Jenis </t>
  </si>
  <si>
    <t>Posisi</t>
  </si>
  <si>
    <t>Kontak Person Luar</t>
  </si>
  <si>
    <t>Kontak Person Unpad</t>
  </si>
  <si>
    <t>Keterangan</t>
  </si>
  <si>
    <t>Nama</t>
  </si>
  <si>
    <t>Telp</t>
  </si>
  <si>
    <t>email</t>
  </si>
  <si>
    <t>Nama / Fakultas</t>
  </si>
  <si>
    <t>Kementerian Perhubungan</t>
  </si>
  <si>
    <t>The Asia Foundation</t>
  </si>
  <si>
    <t>Bappeda/2012</t>
  </si>
  <si>
    <t>14626/UN6.RKT/TU/2012</t>
  </si>
  <si>
    <t>Khusus-04/LoU/E2j/VI/2012</t>
  </si>
  <si>
    <t>22 Juni 2012</t>
  </si>
  <si>
    <t>W-O-MER-GN-10780</t>
  </si>
  <si>
    <t>15505/H6.5/TU/2012</t>
  </si>
  <si>
    <t>W-O-MER-GN-10779</t>
  </si>
  <si>
    <t>14964/UN6.WR1/TU/2012</t>
  </si>
  <si>
    <t>27 Juni 2012</t>
  </si>
  <si>
    <t>26 Juni 2015</t>
  </si>
  <si>
    <t>PT Riset Perkebunan Nusantara</t>
  </si>
  <si>
    <t>4601/UN6.RKT/TU/2013</t>
  </si>
  <si>
    <t>01/SPK/RPN/I/2013</t>
  </si>
  <si>
    <t>4407/UN6.Q/PKS/2012</t>
  </si>
  <si>
    <t>936/05/BQS/2012</t>
  </si>
  <si>
    <t>29382/UN6.RKT/TU/2012</t>
  </si>
  <si>
    <t>504/05/BGL/2012</t>
  </si>
  <si>
    <t>Peningkatan Kemampuan SDM , Teknologi, Penyelidikan dan Penelitian Bidang Survei Geologi</t>
  </si>
  <si>
    <t>8946/UN6.RKT/TU/2013</t>
  </si>
  <si>
    <t>01/IKA Unpad/II/2013</t>
  </si>
  <si>
    <t>BA 7 TAHUN 2012</t>
  </si>
  <si>
    <t>22638/UN6.RKT/TU/2012</t>
  </si>
  <si>
    <t>Pengembangan Sumber Daya Manusia di Bidang Transportasi</t>
  </si>
  <si>
    <t>PT. Pertamina Persero</t>
  </si>
  <si>
    <t>002/H00000/2013-SO</t>
  </si>
  <si>
    <t>9871/UN6.RKT/TU/2013</t>
  </si>
  <si>
    <t>13 Februari 2013</t>
  </si>
  <si>
    <t>13 Agustus 2014</t>
  </si>
  <si>
    <t xml:space="preserve">Program Bantuan Hibah Uang untuk pembangunan Gedung Pengembangan Pascasarjana Fak Ekonomi dan Bisnis </t>
  </si>
  <si>
    <t>Badan Penelitian dan Pengembangan Pertanian, Kementerian Pertanian</t>
  </si>
  <si>
    <t>12800/UN6.RKT/TU/2013</t>
  </si>
  <si>
    <t>120/HM.240/I/3/2013</t>
  </si>
  <si>
    <t>Panitia Pengawas Pemilihan Umum Provinsi Jawa Barat</t>
  </si>
  <si>
    <t>930/270/Panwaslu-Jbr/I/2013</t>
  </si>
  <si>
    <t>7139/Un6.RKT/TU/2013</t>
  </si>
  <si>
    <t>Pengawasan Partisipasi dalam pelaksanaan Pemilu Kepala Daerah Provinsi Jawa Barat</t>
  </si>
  <si>
    <t>Kementerian Sosial RI</t>
  </si>
  <si>
    <t>13/BKS/MoU/04/2013</t>
  </si>
  <si>
    <t>19054/UN6.RKT/TU/2013</t>
  </si>
  <si>
    <t>Penyelenggaran Kesejahteraan Sosial</t>
  </si>
  <si>
    <t>19583/UN6.RKT/TU/2013</t>
  </si>
  <si>
    <t>006/NK/DIR-INS/2013</t>
  </si>
  <si>
    <t>Direktorat Jenderal Pengelolaan dan Pemasaran Hasil Pertanian Kementerian Pertanian RI</t>
  </si>
  <si>
    <t>10640/UN6.RKT/TU/2012</t>
  </si>
  <si>
    <t>87.12/MOU-KPA/PPHP/V/2012</t>
  </si>
  <si>
    <t>001/PKS-INS/2013</t>
  </si>
  <si>
    <t>Layanan Pembayaran Biaya Pendidikan Universitas Padjadjaran</t>
  </si>
  <si>
    <t>19584/UN6.WR1/TU/2013</t>
  </si>
  <si>
    <t>19585/UN6.WR2/TU/2013</t>
  </si>
  <si>
    <t>002/PKS-INS/2013</t>
  </si>
  <si>
    <t xml:space="preserve">Layanan Informasi Keuangan Perbankan </t>
  </si>
  <si>
    <t>Kabupaten Sumedang</t>
  </si>
  <si>
    <t>Kabupaten Bogor</t>
  </si>
  <si>
    <t>1603/UN6.RKT/TU/2013</t>
  </si>
  <si>
    <t>119/2/KB/KS/III/2013</t>
  </si>
  <si>
    <t>10/PKS/M-DEP.5/IV/2013</t>
  </si>
  <si>
    <t>828/UN6.5/KS/2013</t>
  </si>
  <si>
    <t>31 Oktober 2013</t>
  </si>
  <si>
    <t>Pelatihan Penerapan teknologi tepat guna sesuai dengan kearifan lokal di 4 kabupaten perbatasan Prov Maluku dan Maluku Utara</t>
  </si>
  <si>
    <t>14727/UN6.WR3/TU/2013</t>
  </si>
  <si>
    <t>IBG.IB1/PKS.004/2013</t>
  </si>
  <si>
    <t>31 Desember 2013</t>
  </si>
  <si>
    <t>Seleksi Masuk Unpad Tahun akademik 2013/2014</t>
  </si>
  <si>
    <t>13051/UN6.RKT/TU/2012</t>
  </si>
  <si>
    <t>420/906a/DISDIK/2012</t>
  </si>
  <si>
    <t>PT Bank Jabar Banten, Tbk (BJB)</t>
  </si>
  <si>
    <t>080/PKS/DIR-CS/2012</t>
  </si>
  <si>
    <t>19008/UN6.WR3/TU/2012</t>
  </si>
  <si>
    <t>9 Agustus 2012</t>
  </si>
  <si>
    <t>Sponsorship  Kegiatan Kesenian dan Kebudayaa Unpad</t>
  </si>
  <si>
    <t>Pemerintah Kabupaten Maluku Tengah</t>
  </si>
  <si>
    <t>24830/UN6.RKT/TU/2013</t>
  </si>
  <si>
    <t>420/03/PK/2013</t>
  </si>
  <si>
    <t xml:space="preserve">PT Bank Pembangunan Daerah Jawa Barat dan Banten, Tbk. (BJB) </t>
  </si>
  <si>
    <t>Pemerintah Kabupaten Bangka Tengah</t>
  </si>
  <si>
    <t>Yayasan Chairul Tanjung</t>
  </si>
  <si>
    <t>Meningkatkan kualitas calon program Bidik Misi yang akan menempuh Program Diploma  atau Program Sarjana</t>
  </si>
  <si>
    <t>Dinas Pendidikan Kota Bandung</t>
  </si>
  <si>
    <t>1788/UN6.C/KS/2013</t>
  </si>
  <si>
    <t>900/1932-Disdik/2013</t>
  </si>
  <si>
    <t>Program Penguatan Bahan Ajar Pencegahan Penyalahgunaan Narkoba dan Kesehatan Reproduksi bagi Siswa SMP di Bandung</t>
  </si>
  <si>
    <t>Universitas Garut (UNIGA)</t>
  </si>
  <si>
    <t>25065/UN6.RKT/TU/2013</t>
  </si>
  <si>
    <t>36/R/UNIGA/V/2013</t>
  </si>
  <si>
    <t>PT. Bank Rakyat Indonesia (BRI)</t>
  </si>
  <si>
    <t>PTB/04/2310B/R</t>
  </si>
  <si>
    <t>3029/UN6.WR1/TU/2012</t>
  </si>
  <si>
    <t>Deputi Bidang Pengembangan Daerah Khusus Kementerian Pembangunan Daerah Tertingggal (KPDT) - LPPM</t>
  </si>
  <si>
    <t>Universitas Swadaya Gunung Jati</t>
  </si>
  <si>
    <t>PT. Grafindo Nusantara</t>
  </si>
  <si>
    <t>Penelitian Bersama Grafit dan Grafena</t>
  </si>
  <si>
    <t>20621/UN6.WR3/TU/2013</t>
  </si>
  <si>
    <t>035/PADMA-PK/IV/2013</t>
  </si>
  <si>
    <t>26835/UN6.RKT/TU/2013</t>
  </si>
  <si>
    <t>001/GN-KS/V/2013</t>
  </si>
  <si>
    <t>Kementerian Pekerjaan Umum (PU)</t>
  </si>
  <si>
    <t>06NK/SL.12/I/2013</t>
  </si>
  <si>
    <t>5070/UN6.WR3/TU/2013</t>
  </si>
  <si>
    <t>Penyelenggaraan Kerja Sama Pendidikan Kementerian PU Program Magister TA 2013</t>
  </si>
  <si>
    <t>Yayasan Pendidikan dan Pengajaran Geusan Ulun</t>
  </si>
  <si>
    <t>21713/UN6.RKT/TU/2013</t>
  </si>
  <si>
    <t>420/25/YPPGU/2013</t>
  </si>
  <si>
    <t>Pemerintah Kabupaten Indramayu</t>
  </si>
  <si>
    <t>Perjanjian pinjam pakai tanah milik pemerintah Kab Indramayu</t>
  </si>
  <si>
    <t>028/645.a/DPPKAD</t>
  </si>
  <si>
    <t>19102/UN6.RKT/TU/2013</t>
  </si>
  <si>
    <t>9874/H6.1/TU/2009</t>
  </si>
  <si>
    <t>2 May 2013</t>
  </si>
  <si>
    <r>
      <rPr>
        <i/>
        <sz val="9"/>
        <rFont val="Calibri"/>
        <family val="2"/>
      </rPr>
      <t xml:space="preserve">Sponsorship </t>
    </r>
    <r>
      <rPr>
        <sz val="9"/>
        <rFont val="Calibri"/>
        <family val="2"/>
      </rPr>
      <t xml:space="preserve"> Kegiatan Kesenian dan Kebudayaa Unpad</t>
    </r>
  </si>
  <si>
    <t>Ikatan Keluarga Alumni Unpad</t>
  </si>
  <si>
    <t>Universitas Darwan Ali</t>
  </si>
  <si>
    <t xml:space="preserve">MoU </t>
  </si>
  <si>
    <t>28119/UN6.RKT/TU/2013</t>
  </si>
  <si>
    <t>005/UNDA/V/2013</t>
  </si>
  <si>
    <t>Universitas Borneo Tarakan</t>
  </si>
  <si>
    <t>30858/UN6/RKT/TU/2013</t>
  </si>
  <si>
    <t>14/MOU/DIR/2013</t>
  </si>
  <si>
    <t>006/UN51/MoU/2013</t>
  </si>
  <si>
    <t>30388/UN6.RKT/TU/2013</t>
  </si>
  <si>
    <t>29601/UN6.RKT/TU/2013</t>
  </si>
  <si>
    <t>426/UNIV/V/2013</t>
  </si>
  <si>
    <t>Pemerintah Kota Bontang (Provinsi Kaltim)</t>
  </si>
  <si>
    <t>188.6/19/HUK</t>
  </si>
  <si>
    <t>13218/UN6.RKT/TU/2013</t>
  </si>
  <si>
    <t>Universitas Kristen Maranatha</t>
  </si>
  <si>
    <t>28698/UN6.RKT/TU/2013</t>
  </si>
  <si>
    <t>005/SKB/UKM/V/2013</t>
  </si>
  <si>
    <t>Badan Tenaga Nuklir  Nasional (Batan)</t>
  </si>
  <si>
    <t>Pemerintah Kabupaten Bangka</t>
  </si>
  <si>
    <t>26119/UN6.RKT/TU/2013</t>
  </si>
  <si>
    <t>074/43/Kes/2013</t>
  </si>
  <si>
    <t>Badan Pengkajian dan Penerapan Teknologi (BPPT)</t>
  </si>
  <si>
    <t>Pemerintah Kabupaten Rokan Hulu Provinsi Riau</t>
  </si>
  <si>
    <t>31196/UN6.RKT/TU/2013</t>
  </si>
  <si>
    <t>12 Tahun 2013</t>
  </si>
  <si>
    <t>Badan Perencanaan Pembangunan Nasional (Bapenas) Kementerian Perencanaan Pembangunan Nasional</t>
  </si>
  <si>
    <t>3/NKB/HK SES/2013</t>
  </si>
  <si>
    <t>31463/UN6.WR3/TU/2013</t>
  </si>
  <si>
    <t>Pengembangan Kapasitas Kelembagaan</t>
  </si>
  <si>
    <t xml:space="preserve">Bank Indonesia </t>
  </si>
  <si>
    <t>15/9/GBI/DSDM</t>
  </si>
  <si>
    <t>29111/UN6.RKT/TU/2013</t>
  </si>
  <si>
    <t>Rekruitmen Pegawai muda BI</t>
  </si>
  <si>
    <t>9 Juli 2013</t>
  </si>
  <si>
    <t>Pelaksanaan Pekerjaan Penyelenggaraan Kegiatan Promosi SBMPTN</t>
  </si>
  <si>
    <t xml:space="preserve">     /   Huk/Bappeda/2013</t>
  </si>
  <si>
    <t>21407/UN6.RKT/TU/2013</t>
  </si>
  <si>
    <t>Analisa Data dan Kebijakan Pem Ekonomi serta Pelayanan Hukum di SMD</t>
  </si>
  <si>
    <t>Badan Tenaga Nuklir Nasional (BATAN)</t>
  </si>
  <si>
    <t>37420/UN6.RKT/TU/2013</t>
  </si>
  <si>
    <t>06129/KS 00 01/VII/2013</t>
  </si>
  <si>
    <t>PTNBR BATAN - F. MIPA Unpad</t>
  </si>
  <si>
    <t>PRR BATAN - F. MIPA Unpad</t>
  </si>
  <si>
    <t>1270/KS 00 01/VII/2013</t>
  </si>
  <si>
    <t>1973/UN6.D/DN/2013</t>
  </si>
  <si>
    <t>Pendidikan, Penelitian dan pengembangan ilmu pengetahuan dan teknologi Nuklir di bidang matematika, biologi, fisika dan Kimia</t>
  </si>
  <si>
    <t>03465/KS 00 01/VII/2013</t>
  </si>
  <si>
    <t>1975/UN6.D/DN/2013</t>
  </si>
  <si>
    <t>PATIR BATAN - FAPERTA Unpad</t>
  </si>
  <si>
    <t>1629/KS 00 01/VII/2013</t>
  </si>
  <si>
    <t>1629/UN6.E/HK/2013</t>
  </si>
  <si>
    <t>PATIR BATAN - FTG Unpad</t>
  </si>
  <si>
    <t>Pendidikan, Penelitian dan pengembangan ilmu pengetahuan dan teknologi Nuklir di bidang Pertanian</t>
  </si>
  <si>
    <t>Pendidikan, Penelitian dan pengembangan ilmu pengetahuan dan teknologi Nuklir di bidang Geologi-Hidrologi</t>
  </si>
  <si>
    <t>1628/KS 00 01/VII/2013</t>
  </si>
  <si>
    <t>3143/UN6.Q/KS/2013</t>
  </si>
  <si>
    <t>PRR BATAN - FK Unpad</t>
  </si>
  <si>
    <t>1271/KS 00 01/VII/2013</t>
  </si>
  <si>
    <t>/UN6.C/KS/2013</t>
  </si>
  <si>
    <t>Pendidikan, Penelitian dan pengembangan ilmu pengetahuan dan teknologi Nuklir di bidang Kesehatan</t>
  </si>
  <si>
    <t>1627/KS 00 01/VII/2013</t>
  </si>
  <si>
    <t>PATIR BATAN - FK Unpad</t>
  </si>
  <si>
    <t>Penelitian dan pengembangan Biomaterial dan Bank Jaringan untuk Kesehatan</t>
  </si>
  <si>
    <t>PT Bank Mandiri</t>
  </si>
  <si>
    <t>27645/UN6.RKT/TU/2012</t>
  </si>
  <si>
    <t>vi.BDG/20B/2012</t>
  </si>
  <si>
    <t>Perbaikan sara dan prasarana tahun 2012</t>
  </si>
  <si>
    <t>Kementerian Ristek dan Teknologi ( Cluster Domba Padjadjaran)</t>
  </si>
  <si>
    <t>14/M/KB/VI/2013</t>
  </si>
  <si>
    <t>36077/UN6.RKT/TU/2013</t>
  </si>
  <si>
    <t>Sinergi Peneltian, Pengembangan dan Penerapan Ilmu Pengetahuan dan Teknologi di Bidang Pangan Cluster Domba Padjadjaran</t>
  </si>
  <si>
    <t>Badan PPESDM Kementerian ESDM RI</t>
  </si>
  <si>
    <t>05.pj/05.08/BDL/2013</t>
  </si>
  <si>
    <t>42304/UN6.RKT/TU/2013</t>
  </si>
  <si>
    <t>Pengembangan Sumber Daya Manusia Bidang Energi dan Sumber Daya Manusia</t>
  </si>
  <si>
    <t xml:space="preserve">Badan PPESDM - FTG Unpad </t>
  </si>
  <si>
    <t>669/UN6.Q/KS/2013</t>
  </si>
  <si>
    <t>01/Prj/05.06/BDA/2013</t>
  </si>
  <si>
    <t>Peningkatan Kemampuan SDM dan Pengajaran, Penelitian serta Pengabdian Masyarakat pada Bidang Geologi, Migas dan Pertambangan</t>
  </si>
  <si>
    <t>Kementerian Negara Riset dan Teknologi (Ristek)</t>
  </si>
  <si>
    <t>Pemerintah Kabupaten Bandung Barat</t>
  </si>
  <si>
    <t>074/MoU-08-Bappeda/2013</t>
  </si>
  <si>
    <t>40007/UN6.RKT/TU/2013</t>
  </si>
  <si>
    <t>Pemerintah Kota Tangerang</t>
  </si>
  <si>
    <t>814.1/94-BKPP/2013</t>
  </si>
  <si>
    <t>24930/UN6.WR3/TU/2013</t>
  </si>
  <si>
    <t>Seleksi Penerimaan PTT dan Tenaga Kontrak RSU Tangerang</t>
  </si>
  <si>
    <t>Pemerintah Kabupaten Mappi Provinsi Papua</t>
  </si>
  <si>
    <t>28767/UN6.RKT/TU/2013</t>
  </si>
  <si>
    <t>Badan Pengawas Obat dan Makan RI (BPOM)</t>
  </si>
  <si>
    <t>HK.08.1.54.06.13.3586</t>
  </si>
  <si>
    <t>48787/UN6.RKT/TU/2013</t>
  </si>
  <si>
    <t>Tridharma Perguruan Tinggi dan pengembangan dibidang Obat dan Makanan</t>
  </si>
  <si>
    <t xml:space="preserve">Yayasan Pertamina </t>
  </si>
  <si>
    <t>254/PF-DIR/NK/XI/2012</t>
  </si>
  <si>
    <t>26585/UN6.RKT/TU/2012</t>
  </si>
  <si>
    <t>Program Beasiswa Sobat bumi Pertamina Foundation</t>
  </si>
  <si>
    <t>02/D.SDI/PK/V/2013</t>
  </si>
  <si>
    <t>45634/UN6.RKT/TU/2013</t>
  </si>
  <si>
    <t>074/260/BUP-MAPPI/VIII/2013</t>
  </si>
  <si>
    <t>PT. Bakti Usaha Menanam Nusantara Hijau Lestari I</t>
  </si>
  <si>
    <t>49120/UN6.RKT/TU/2013</t>
  </si>
  <si>
    <t>07/NK/BUMNHL I/IX/2011</t>
  </si>
  <si>
    <t>Kegiatan percontohan Integrated Farming System berbasis Agroforestry</t>
  </si>
  <si>
    <t>CV. Techtar Farm and Food</t>
  </si>
  <si>
    <t>51652/UN6.RKT/TU/2013</t>
  </si>
  <si>
    <t>016/SK/TFF/X/2013</t>
  </si>
  <si>
    <t>51653/UN6.RKT/TU/2013</t>
  </si>
  <si>
    <t>241/sk/jaf/XI/13</t>
  </si>
  <si>
    <t>PT. Joongang Foods</t>
  </si>
  <si>
    <t>PT. Galih Estetika</t>
  </si>
  <si>
    <t>51651/UN6.RKT/TU/2013</t>
  </si>
  <si>
    <t>034/GEI-UNPAD/Piagam/X/2013</t>
  </si>
  <si>
    <t>PT. Bank Tabungan Negara (Persero) Tbk. BTN</t>
  </si>
  <si>
    <t>036/PKS/BDG.UT/IX/2013</t>
  </si>
  <si>
    <t>50089/UN6.WRIII/TU/2013</t>
  </si>
  <si>
    <t>Program Pengembangan Operasional (PPO)</t>
  </si>
  <si>
    <t>Komisi Nasional Hak Asasi Manusia (Komnas HAM)</t>
  </si>
  <si>
    <t>223/TUA/X/2013</t>
  </si>
  <si>
    <t>56492/UN6.RKT/TU/2013</t>
  </si>
  <si>
    <t>Pemajuan Hak Asasi Manusia Melalui Thidharma Perguruan tinggi</t>
  </si>
  <si>
    <t>37/PKS/BDG.UT/IX/2013</t>
  </si>
  <si>
    <t>51737/UN6.WR1/TU/2013</t>
  </si>
  <si>
    <t>3 Mei 2014</t>
  </si>
  <si>
    <t>PT Central Proteinaprima Tbk</t>
  </si>
  <si>
    <t>42095/UN6.RKT/TU/2013</t>
  </si>
  <si>
    <t>01/PK-GIB/VII/2013</t>
  </si>
  <si>
    <t>58023/UN6.RKT/TU/2013</t>
  </si>
  <si>
    <t>422/008/SMK/X/2013</t>
  </si>
  <si>
    <t>SMKN Sukasari</t>
  </si>
  <si>
    <t>Pemerintah Kabupaten Cirebon</t>
  </si>
  <si>
    <t>40029/UN6.RKT/TU/2013</t>
  </si>
  <si>
    <t>584.3/2625-Perek/2013</t>
  </si>
  <si>
    <t>NK/KA/20/10/2013/45</t>
  </si>
  <si>
    <t>58026/UN6.RKT/TU/2013</t>
  </si>
  <si>
    <r>
      <t>Pelayanan Pembayaran biaya pendidikan melalui fasilitas perbankan dengan menggunakan sistem "</t>
    </r>
    <r>
      <rPr>
        <i/>
        <sz val="9"/>
        <rFont val="Calibri"/>
        <family val="2"/>
      </rPr>
      <t>online Payment</t>
    </r>
    <r>
      <rPr>
        <sz val="9"/>
        <rFont val="Calibri"/>
        <family val="2"/>
      </rPr>
      <t>"</t>
    </r>
  </si>
  <si>
    <t>Pemerintah Kabupaten Cianjur</t>
  </si>
  <si>
    <t>26150/UN6.RKT/TU/2013</t>
  </si>
  <si>
    <t>022/7526/DINKES/2013</t>
  </si>
  <si>
    <t>Dinas Pendidikan Kota Depok</t>
  </si>
  <si>
    <t>421/794/2013-Disdik</t>
  </si>
  <si>
    <t>16891/UN6.WR3/TU/2013</t>
  </si>
  <si>
    <t>PT. Pupuk Kujang</t>
  </si>
  <si>
    <t>53454/UN6.RKT/TU/2013</t>
  </si>
  <si>
    <t>1770/PK/MoU/X/2013</t>
  </si>
  <si>
    <t>Pemerintah Kabupaten Maluku Tenggara Barat</t>
  </si>
  <si>
    <t>60687/UN6.RKT/TU/2013</t>
  </si>
  <si>
    <t>074/209/2013</t>
  </si>
  <si>
    <t>PT. Bandung Indah Lestari</t>
  </si>
  <si>
    <t>63066/UN6.RKT/TU/2013</t>
  </si>
  <si>
    <t>11/BRIL/XI/2013</t>
  </si>
  <si>
    <t>Universitas Halu Oleo</t>
  </si>
  <si>
    <t>62288/UN6.RKT/TU/2013</t>
  </si>
  <si>
    <t>4109/UN29/MoU/LL/2013</t>
  </si>
  <si>
    <t>CV. Lumbung Mas Lestari</t>
  </si>
  <si>
    <t>59455/UN6.RKT/TU/2013</t>
  </si>
  <si>
    <t>001/KSM/XI/2013</t>
  </si>
  <si>
    <t>Badan Kesehatan PPSDM Kementerian Kesehatan</t>
  </si>
  <si>
    <t>HK.06.01/V.3/4826/2013</t>
  </si>
  <si>
    <t>66591/UN6.WR3/TU/2013</t>
  </si>
  <si>
    <t>Komisi Pengawas Persaingan Usaha (KPPU)</t>
  </si>
  <si>
    <t>009/MOU/K/XII/2013</t>
  </si>
  <si>
    <t>67410/UN6.RKT/TU/2013</t>
  </si>
  <si>
    <t>Kerjasama Bidang Pendidikan, Advokasi dan Penegakan Hukum Persaingan Usaha</t>
  </si>
  <si>
    <t>25064/UN6.RKT/TU/2013</t>
  </si>
  <si>
    <t>893/59/BKD/2013</t>
  </si>
  <si>
    <t>Asosiasi Logistik Indonesia</t>
  </si>
  <si>
    <t>PT Sewu Segar Nusantara</t>
  </si>
  <si>
    <t>61792/UN6.RKT/TU/2013</t>
  </si>
  <si>
    <t>61793/UN6.RKT/TU/2013</t>
  </si>
  <si>
    <t>0128/SSN-03/XII/2013</t>
  </si>
  <si>
    <t>168/ALI/XII/2013</t>
  </si>
  <si>
    <t>Tanggal MoU/PKS</t>
  </si>
  <si>
    <t>UPT KS</t>
  </si>
  <si>
    <t>Ibu Reni</t>
  </si>
  <si>
    <t>085 643871971</t>
  </si>
  <si>
    <t>Ibu Anne Nurbaity</t>
  </si>
  <si>
    <t>Kepala UPT KS</t>
  </si>
  <si>
    <t>Final MoU</t>
  </si>
  <si>
    <t>reniwindari@depkeu.go.id</t>
  </si>
  <si>
    <t>Lembaga Pengelola Dana Pendidikan (LPDP)</t>
  </si>
  <si>
    <t>NK-008/LPDP/2013</t>
  </si>
  <si>
    <t>67681/UN6.RKT/TU/2013</t>
  </si>
  <si>
    <t>Pengelolaan Beasiswqa Pendidikan Indonesia</t>
  </si>
  <si>
    <t>REKAP KERJA SAMA UNIVERSITAS PADJADJARAN DENGAN LEMBAGA PEMERINTAH</t>
  </si>
  <si>
    <t>Kopasus TNI RI</t>
  </si>
  <si>
    <t>Draft MoU</t>
  </si>
  <si>
    <t>Draft PKS</t>
  </si>
  <si>
    <t>Bp. Kasno Pamungkas</t>
  </si>
  <si>
    <t>Sekretaris UPT KS</t>
  </si>
  <si>
    <t>0815 6121459</t>
  </si>
  <si>
    <t>kkpamungkas@yahoo.com</t>
  </si>
  <si>
    <t>annenurbaity@unpad.ac.id</t>
  </si>
  <si>
    <t>081 1216020</t>
  </si>
  <si>
    <t>Abriveno Y.L. Pitoy, S.Sos, M.I.L</t>
  </si>
  <si>
    <t>081 321194083</t>
  </si>
  <si>
    <t>abrivenopitoy@gmail.com</t>
  </si>
  <si>
    <t>PT. NIKOMAS GEMILANG</t>
  </si>
  <si>
    <t>Bag. Kemahasiswaan Ibu Nur</t>
  </si>
  <si>
    <t>081 22045922</t>
  </si>
  <si>
    <t>siti.nurhayati@unpad.ac.id</t>
  </si>
  <si>
    <t>BADAN AMIL ZAKAT NASIONAL</t>
  </si>
  <si>
    <t>DAFTAR REKAP DATA PIC YANG AKAN MOU/PKS DENGAN UNPAD</t>
  </si>
  <si>
    <t>PT. IOL</t>
  </si>
  <si>
    <t>PT. Trans Jawa Sulawesi</t>
  </si>
  <si>
    <t>LPPM</t>
  </si>
  <si>
    <t>Pak Welli Atikno</t>
  </si>
  <si>
    <t>0815 21508701</t>
  </si>
  <si>
    <t>0818 09810434</t>
  </si>
  <si>
    <t>c.panatarani@phis.unpad.ac.id</t>
  </si>
  <si>
    <t>dibawa oleh ibu Camelia untuk Di TTD oleh pihak kedua</t>
  </si>
  <si>
    <t>0818 08272727</t>
  </si>
  <si>
    <t>Pak Rhenadi Arinton/ Anton Rianto</t>
  </si>
  <si>
    <t>Camelia/MIPA/LPPM</t>
  </si>
  <si>
    <t>PT Yamaha Indonesia Motor Manufacturing</t>
  </si>
  <si>
    <t>Mohammad Masykur</t>
  </si>
  <si>
    <t>081 370182713</t>
  </si>
  <si>
    <t>FISIP / Ibu Shinta Ningrum</t>
  </si>
  <si>
    <t>081 22011423</t>
  </si>
  <si>
    <t>sintaher@yahoo.com</t>
  </si>
  <si>
    <t>Politeknik Negeri Bandung</t>
  </si>
  <si>
    <t>59346/UN6/TU/2013</t>
  </si>
  <si>
    <t>3013/PL.1.R/DN/2013</t>
  </si>
  <si>
    <t>59553/UN6.WR3/TU/2013</t>
  </si>
  <si>
    <t>59554/UN6.WR3/TU/2013</t>
  </si>
  <si>
    <t>3027/Pl1.R/DN/2013</t>
  </si>
  <si>
    <t>3027.1/Pl1.R/DN/2013</t>
  </si>
  <si>
    <t>9 Desember 2013</t>
  </si>
  <si>
    <t>Pelatihan/Magang Penerapan KNK dalam Proses Pembelajaran</t>
  </si>
  <si>
    <t>Pelatihan/Magang Pengelolaan Laboraturium</t>
  </si>
  <si>
    <t>Final PKS</t>
  </si>
  <si>
    <t>Pemerintah Kota Bandung</t>
  </si>
  <si>
    <t>119/3215-Bag.KSD</t>
  </si>
  <si>
    <t>67191/UN6.RKT/TU/2013</t>
  </si>
  <si>
    <t>PelaksanaanPeingkatan Kualitas Pemerintahan, Pembangunan dan Kemasyarakatan</t>
  </si>
  <si>
    <t>KS</t>
  </si>
  <si>
    <t>Ibu rinrin</t>
  </si>
  <si>
    <t>081 224742857</t>
  </si>
  <si>
    <t>M. Try Sutrisno Gaus</t>
  </si>
  <si>
    <t>0817 6087206</t>
  </si>
  <si>
    <t>sutisno.gaus@depkeu.go.id dan tinogaus@gmail.com</t>
  </si>
  <si>
    <t>Kabupaten Kepahiang</t>
  </si>
  <si>
    <t>Rizki Pratiwi</t>
  </si>
  <si>
    <t>0857 68125917</t>
  </si>
  <si>
    <t>rpratiwi17@gmail.com</t>
  </si>
  <si>
    <t xml:space="preserve">FISIP - AP (S3) </t>
  </si>
  <si>
    <t>Universitas Indonesia</t>
  </si>
  <si>
    <t>657671/UN6.RKT/TU/2013</t>
  </si>
  <si>
    <t>39/NKB/R/UI/2013</t>
  </si>
  <si>
    <t>5 December  2013</t>
  </si>
  <si>
    <t>MPR RI</t>
  </si>
  <si>
    <t>Agus Subagyo</t>
  </si>
  <si>
    <t>0811 1771197</t>
  </si>
  <si>
    <t>FH Pak Bilal Dewansyah</t>
  </si>
  <si>
    <t>0816 4203648</t>
  </si>
  <si>
    <t>Majelis Permusyawarakat Rakyat RI (MPR)</t>
  </si>
  <si>
    <t>4438/UN6.RKT/TU/2014</t>
  </si>
  <si>
    <t>HM.320/404/2014</t>
  </si>
  <si>
    <t>24 Januari 2014</t>
  </si>
  <si>
    <t>23 Januari 2015</t>
  </si>
  <si>
    <t>soktahu_2000@yahoo.com</t>
  </si>
  <si>
    <t>Ibu Yuni Wakil Direktur RUD Samsudin</t>
  </si>
  <si>
    <t>082 120163664</t>
  </si>
  <si>
    <t>FK Pak Gono</t>
  </si>
  <si>
    <t>gonofk73@gmail.com</t>
  </si>
  <si>
    <t>0813 21181034</t>
  </si>
  <si>
    <t>Pemerintah Kota Sukabumi</t>
  </si>
  <si>
    <t>Balai Besar Keramik</t>
  </si>
  <si>
    <t>7663/UN6.RKT/TU/2014</t>
  </si>
  <si>
    <t>385/01/BBK/2/2014</t>
  </si>
  <si>
    <t>CV. WilQis</t>
  </si>
  <si>
    <t>7664/UN6.RKT/TU/2014</t>
  </si>
  <si>
    <t>005/WILQIS/II/2014</t>
  </si>
  <si>
    <t>Edem Keramik</t>
  </si>
  <si>
    <t>7665/UN6.RKT/TU/2014</t>
  </si>
  <si>
    <t>0010/EDM/2/2014</t>
  </si>
  <si>
    <t>hastiawan@unpad.ac.id</t>
  </si>
  <si>
    <t>FMIPA Iwan Hastiawan</t>
  </si>
  <si>
    <t>081 22030343</t>
  </si>
  <si>
    <t xml:space="preserve">YANG MASIH BERLAKU  </t>
  </si>
  <si>
    <t>48894/UN6.RKT/TU/2013</t>
  </si>
  <si>
    <t>11/MoU/Adm.pemb.&amp;KD/2013</t>
  </si>
  <si>
    <t>PT IOL Indonesia</t>
  </si>
  <si>
    <t>67438/UN6.RKT/TU/2013</t>
  </si>
  <si>
    <t>67439/UN6.RKT/TU/2013</t>
  </si>
  <si>
    <t>005/TJS-UNPAD/XII/13</t>
  </si>
  <si>
    <t>007/IOL-UNPAD/JKT/VII/13</t>
  </si>
  <si>
    <t>7666/UN6.WR3/TU/2014</t>
  </si>
  <si>
    <t>7667/UN6.WR3/TU/2014</t>
  </si>
  <si>
    <t>006/WILQIS/II/2014</t>
  </si>
  <si>
    <t>0011/EDM/2/2014</t>
  </si>
  <si>
    <t>Pelaksanaan Riset dan pemanfaatan hasil riset</t>
  </si>
  <si>
    <t>6802/UN6.RKT/TU/2014</t>
  </si>
  <si>
    <t>03/UN21/DN/2014</t>
  </si>
  <si>
    <t>FTG</t>
  </si>
  <si>
    <t>Direktorat Jenderal Hak Kekayaan Intelektual (HAKI)</t>
  </si>
  <si>
    <t>PRJ-16/LPDP/2013</t>
  </si>
  <si>
    <t>8522/UN6.WR1/TU/2013</t>
  </si>
  <si>
    <t>Kabupaten Lebak</t>
  </si>
  <si>
    <t>Mou Draft</t>
  </si>
  <si>
    <t>Purnagunawan</t>
  </si>
  <si>
    <t>082 128302860</t>
  </si>
  <si>
    <t>muhamad.purnagunawan@fe.unpad.ac.id</t>
  </si>
  <si>
    <t>Perpustakaan RI</t>
  </si>
  <si>
    <t>Perpus</t>
  </si>
  <si>
    <t>Rohanda/Perpustakaan Unpad</t>
  </si>
  <si>
    <t>081 56018258</t>
  </si>
  <si>
    <t>r_rohanda@yahoo.com</t>
  </si>
  <si>
    <t xml:space="preserve">maret </t>
  </si>
  <si>
    <t>PT. Kima Farma Tbk</t>
  </si>
  <si>
    <t>3 Maret 2014</t>
  </si>
  <si>
    <t>6 Maret 2014</t>
  </si>
  <si>
    <t>081 220222899</t>
  </si>
  <si>
    <t>M. Wahyuli Safari, MM. Apt.</t>
  </si>
  <si>
    <t>0812 14451155</t>
  </si>
  <si>
    <t>F Farmasi /Rizky Abdullah</t>
  </si>
  <si>
    <t>0816 4204079/ Widodo</t>
  </si>
  <si>
    <t>Junior Chamber International (Tim Wiratif kemenko)</t>
  </si>
  <si>
    <t>MoU Draft</t>
  </si>
  <si>
    <t>P3IB LPPM Unpad/ Nova</t>
  </si>
  <si>
    <t>0811 200519</t>
  </si>
  <si>
    <t>elnovani_lusiana@yahoo.com</t>
  </si>
  <si>
    <t>Tito</t>
  </si>
  <si>
    <t>352a/PKS/BCA/2013</t>
  </si>
  <si>
    <t>52282/UN6.ER1/TU/2013</t>
  </si>
  <si>
    <t>31 Juli 2014</t>
  </si>
  <si>
    <t>Pemberian Bantuan Donasi Berupa Beasiswa Bakti BCA</t>
  </si>
  <si>
    <t>PT. IndoCita Karya lobal</t>
  </si>
  <si>
    <t>18 Maret 2014</t>
  </si>
  <si>
    <t>Ervik A. Santosa</t>
  </si>
  <si>
    <t xml:space="preserve">Kerja Sama </t>
  </si>
  <si>
    <t>ervik@indocita.com</t>
  </si>
  <si>
    <t>021 798468</t>
  </si>
  <si>
    <t>BPOM</t>
  </si>
  <si>
    <t>Handarto / FTIP</t>
  </si>
  <si>
    <t>PT Indocita Karya Global</t>
  </si>
  <si>
    <t>14730/UN6.RKT/TU/2014</t>
  </si>
  <si>
    <t>318/PKS/INDOCITA/III/2014</t>
  </si>
  <si>
    <t>10907/UN6.WR3/TU/2014</t>
  </si>
  <si>
    <t>Bantuan Pendidikan Unpad Bagi MHS Asing dari Sudan</t>
  </si>
  <si>
    <t>10906/UN6.WR3/TU/2014</t>
  </si>
  <si>
    <t>10905/UN6.WR3/TU/2014</t>
  </si>
  <si>
    <t>10904/UN6.WR3/TU/2014</t>
  </si>
  <si>
    <t>10903/UN6.WR3/TU/2014</t>
  </si>
  <si>
    <t>10902/UN6.WR3/TU/2014</t>
  </si>
  <si>
    <t>10901/UN6.WR3/TU/2014</t>
  </si>
  <si>
    <t>10828/UN6.WR3/TU/2014</t>
  </si>
  <si>
    <t>MHS Sudan atas nama Aleman Mustafa Fadlala</t>
  </si>
  <si>
    <t>MHS Sudan atas nama Ramzy Ahmed Yousif</t>
  </si>
  <si>
    <t>MHS Sudan atas nama Seazar Kalmal Mohamed</t>
  </si>
  <si>
    <t>MHS Sudan atas nama Esam Eldin Eltayeb Mohammed</t>
  </si>
  <si>
    <t>MHS Sudan atas nama Hasan Ishaaq Hassan Haren</t>
  </si>
  <si>
    <t>MHS Sudan atas nama Ibrahim Aldaw Ibrahim Hussen</t>
  </si>
  <si>
    <t>MHS Sudan atas nama Nageed Mohammed Suliman Balla</t>
  </si>
  <si>
    <t>MHS Sudan atas nama Omer Ahmed Mohammed Omer</t>
  </si>
  <si>
    <t>MHS Sudan atas nama Hayder Alhadiy Ahmed</t>
  </si>
  <si>
    <t>Pemerintah Kabupaten Kutai</t>
  </si>
  <si>
    <t>Apek</t>
  </si>
  <si>
    <t>085 346737993</t>
  </si>
  <si>
    <t>Bank Mandiri (PIN SMUP)</t>
  </si>
  <si>
    <t>Silva</t>
  </si>
  <si>
    <t>081 21084016</t>
  </si>
  <si>
    <t xml:space="preserve">Bank Mandiri </t>
  </si>
  <si>
    <t>Bank Mandiri (Perangkat Lunak)</t>
  </si>
  <si>
    <t>D-Cistem/ Dito / Oki</t>
  </si>
  <si>
    <t>April</t>
  </si>
  <si>
    <t>Bank Mandiri (Modul Verifikasi)</t>
  </si>
  <si>
    <t>06/SKB/3/2014</t>
  </si>
  <si>
    <t>Pemerintah Kabupaten Kepahiang</t>
  </si>
  <si>
    <t>15866/UN6.RKT/TU/2014</t>
  </si>
  <si>
    <t>890/        / 415.42/2014</t>
  </si>
  <si>
    <t>Lembaga Pemasyarakatan Wanita Klas II A Bandung (LAPAS)</t>
  </si>
  <si>
    <t>69090/UN6.WR3/TU/2013</t>
  </si>
  <si>
    <t>W11.PAS.PAS12.HM.05.04-3571</t>
  </si>
  <si>
    <t>Penyelenggaran Pendidikan, Penelitian dan Pengadian Kepada Masyarakat Bagi Warga Binaan Pemasyarakatan di LAPAS Wanita Klas IIA Bandung</t>
  </si>
  <si>
    <t>Universitas Lambung Mangkurat</t>
  </si>
  <si>
    <t>26 Non 2013</t>
  </si>
  <si>
    <t>Januari 2014</t>
  </si>
  <si>
    <t>PD I FK UNLAM</t>
  </si>
  <si>
    <t>Fakultas Kedokteran/ Madi</t>
  </si>
  <si>
    <t>081 395389475</t>
  </si>
  <si>
    <t>madi_rahmadi@yahoo.co.id</t>
  </si>
  <si>
    <t>Universitas Syiah Kuala</t>
  </si>
  <si>
    <t>Maret 2014</t>
  </si>
  <si>
    <t>Dekan FK UNSYIAH</t>
  </si>
  <si>
    <t>63869/UN6.RKT/TU/2013</t>
  </si>
  <si>
    <t>3770/UN.8/SP/2013</t>
  </si>
  <si>
    <t>13675/UN6.WR3/TU/2014</t>
  </si>
  <si>
    <t>IBG.IB2/PKS.004/2014</t>
  </si>
  <si>
    <t>15306/UN6.RKT/TU/2014</t>
  </si>
  <si>
    <t>Seleksi Ujian Masuk UNPAD tahun 2014/2015</t>
  </si>
  <si>
    <t>31 Desember 2014</t>
  </si>
  <si>
    <t>05/PK/PPK-BPPT/II/2014</t>
  </si>
  <si>
    <t>10171/UN6.WR3/TU/2014</t>
  </si>
  <si>
    <t>Penyelenggaraan Pendidikan Pascasarjana (s2)</t>
  </si>
  <si>
    <t>Mahkamah Konstitusi</t>
  </si>
  <si>
    <t xml:space="preserve">FH </t>
  </si>
  <si>
    <t>HK.06.01/V.3/3825/2013</t>
  </si>
  <si>
    <t>52765/UN6.WR3/TU/2013</t>
  </si>
  <si>
    <t>`</t>
  </si>
  <si>
    <t>4 Desember 2016</t>
  </si>
  <si>
    <t>Februari 2014</t>
  </si>
  <si>
    <t>Februari 2015</t>
  </si>
  <si>
    <t>Pendampingan terhadap koperasi dan usaha Mikro Kecil dan Menengah</t>
  </si>
  <si>
    <t>Lembaga Pengelola dana Bergulir (KUMKM)</t>
  </si>
  <si>
    <t>Universitas Hasanuddin</t>
  </si>
  <si>
    <t>Mei 2014</t>
  </si>
  <si>
    <t>NWEC, PT SI, PT Reconsult, PT SSS</t>
  </si>
  <si>
    <t>Poopy Rufaidah/FE</t>
  </si>
  <si>
    <t>PT Telekomunikasi Indonesia TELKOM</t>
  </si>
  <si>
    <t>The National Graduate Institute for Policy Studies (GRIPS), Japan</t>
  </si>
  <si>
    <t>mou</t>
  </si>
  <si>
    <t>PT. Telekomunikasi Indonesia, Tbk (Persero) Telkom</t>
  </si>
  <si>
    <t>23933/UN6.RKT/TU/2014</t>
  </si>
  <si>
    <t>K.TEL.152/HK840/UTA-00/2014</t>
  </si>
  <si>
    <t>9 Mei 2014</t>
  </si>
  <si>
    <t>Unpad-Telkom-Kemen Pariwisara-MIKTI</t>
  </si>
  <si>
    <t>PT. Telekomunikasi Indonesia, Tbk (Persero) Telkom - Fakultas Ekonomi dan Bisnis</t>
  </si>
  <si>
    <t>249/UN6.B1.3.5.1/PP/2014</t>
  </si>
  <si>
    <t>K.TEL.2612/HK810/DES-00/2014</t>
  </si>
  <si>
    <t>Penyediaan ICT Corner</t>
  </si>
  <si>
    <t>250/UN6.B1.3.5.1/PP/2014</t>
  </si>
  <si>
    <t>Penyusunan dan Pengembangan Case Study</t>
  </si>
  <si>
    <t>090/PPM/LMFE/V/2014</t>
  </si>
  <si>
    <t>K.TEL.26/HK810/DBS-A1000000/2014</t>
  </si>
  <si>
    <t>K.TEL.186/HK810/TCU-A1000000/2014</t>
  </si>
  <si>
    <t>Pusat Pengkajian Inkubasi Bisnis Telkom - LMFE Unpad</t>
  </si>
  <si>
    <t>Pemanfaatan Potensi Bersama</t>
  </si>
  <si>
    <t>D-Cistem/ Dito / Oki dan FEB</t>
  </si>
  <si>
    <t xml:space="preserve">Final MoU  </t>
  </si>
  <si>
    <t>Final  PKS</t>
  </si>
  <si>
    <t>Mahkamah Konstitusi (MK)</t>
  </si>
  <si>
    <t>20992/UN6.RKT/TU/2014</t>
  </si>
  <si>
    <t>Peningkatan Pemahaman Hak Konstitusional Warga Negara dan Mutu Pendidikan Tinggi Hukum</t>
  </si>
  <si>
    <t>NKB.9/SES/02/2014</t>
  </si>
  <si>
    <t>16173/UN6.RKT/TU/2014</t>
  </si>
  <si>
    <t>Pelaksanaan Keg Penjaringan aspirasi Masyarakat, pendapat negarawan /tokoh, serta pendapat stakeholders sebagai masukan bagi rancangan teknokratik rpjmn 2015-2019</t>
  </si>
  <si>
    <t>Kementerian Perencanaan Pembangunan Nasional/ Bappenas</t>
  </si>
  <si>
    <t>86/05/2014</t>
  </si>
  <si>
    <t>23446/UN6.RKT/TU/2014</t>
  </si>
  <si>
    <t>Penelitian, pengembangan, perekayasaan dan pemanfaatan kedirgantaraan serta peningkatan kapasitas SDM</t>
  </si>
  <si>
    <t xml:space="preserve">PKS </t>
  </si>
  <si>
    <t xml:space="preserve">Lapan </t>
  </si>
  <si>
    <t xml:space="preserve"> 8 Mei 2014</t>
  </si>
  <si>
    <t>26 Mei 2014</t>
  </si>
  <si>
    <t>Ibu Pipit / FEB</t>
  </si>
  <si>
    <t>0815 6077009</t>
  </si>
  <si>
    <t>87/05/2014</t>
  </si>
  <si>
    <t>23647/UN6.RKT/TU/2014</t>
  </si>
  <si>
    <t xml:space="preserve">Penelitian, pendidikan, dan pemanfaatan ilmu pengetahuan dan teknologi di bidang kedirgantaraan </t>
  </si>
  <si>
    <t>HM.340/        /2014</t>
  </si>
  <si>
    <t>0787/UN6.A/PP/2014</t>
  </si>
  <si>
    <t>7 Maret 2014</t>
  </si>
  <si>
    <t>Program Kopetensi, pendidikan, 4 pilar kebangsaan dan pendidikan demokrasi : padjadjaran law fair 2014</t>
  </si>
  <si>
    <t>Lembaga Penerbangan dan antariksa Nasional (lapan)</t>
  </si>
  <si>
    <t>Pemerintah Kabupaten Ciamis</t>
  </si>
  <si>
    <t>181/07-HUK/2014</t>
  </si>
  <si>
    <t>256/UN6.RKT/TU/2014</t>
  </si>
  <si>
    <t>180/11-Perj/2014</t>
  </si>
  <si>
    <t>6095/UN6.RKT/TU/2014</t>
  </si>
  <si>
    <t>Pemerintah Kabupaten Garut</t>
  </si>
  <si>
    <t>119/1231/ADPEMUM</t>
  </si>
  <si>
    <t>25325/UN6.RKT/TU/2014</t>
  </si>
  <si>
    <t>Kabupaten Bima Provinsi Nusa Tenggara Barat (NTB)</t>
  </si>
  <si>
    <t>Fak Kedokteran / Gono</t>
  </si>
  <si>
    <t>MK</t>
  </si>
  <si>
    <t>Fak hukum</t>
  </si>
  <si>
    <t>Stikes Dehasen Bengkulu</t>
  </si>
  <si>
    <t>5 Juni 2014</t>
  </si>
  <si>
    <t>F. Keperawatan/Ibu Hanna</t>
  </si>
  <si>
    <t>Paragon - Wardah</t>
  </si>
  <si>
    <t>9 Juni 2014</t>
  </si>
  <si>
    <t>Kemahasiswaan/Diana</t>
  </si>
  <si>
    <t>Unjani</t>
  </si>
  <si>
    <t>Gubernur Provinsi Aceh</t>
  </si>
  <si>
    <t>hendriyani.kamal@yahoo.com</t>
  </si>
  <si>
    <t>0899 4985661</t>
  </si>
  <si>
    <t>Hendriyani</t>
  </si>
  <si>
    <t>1 Oktober 2013</t>
  </si>
  <si>
    <t>Pemerintah Provinsi Jawa Barat</t>
  </si>
  <si>
    <t>027/38/Mutasi/BKD/2014</t>
  </si>
  <si>
    <t>9 Januari 2014</t>
  </si>
  <si>
    <t>20 Januri 2014</t>
  </si>
  <si>
    <t xml:space="preserve">Pembuatan Soal dan Rancangan Lembar Jawaban Ujian Dinas dan Ujian Penyesuaian Kenaikan Pangkat </t>
  </si>
  <si>
    <t>Poltekes Manado</t>
  </si>
  <si>
    <t>24 juni 2014</t>
  </si>
  <si>
    <t>Michael</t>
  </si>
  <si>
    <t>0813 40834466</t>
  </si>
  <si>
    <t>michael_tumbol@yahoo.co.id</t>
  </si>
  <si>
    <t>Kementerian Kelautan dan Perikanan</t>
  </si>
  <si>
    <t>FISIP/Ade Bekti</t>
  </si>
  <si>
    <t>Univ of Groningen</t>
  </si>
  <si>
    <t>Draft ADD MoA</t>
  </si>
  <si>
    <t>Bumi Resik</t>
  </si>
  <si>
    <t>FAPERTA / Yayan Sumekar</t>
  </si>
  <si>
    <t>Youngsan Univ, Korea</t>
  </si>
  <si>
    <t xml:space="preserve">FEB </t>
  </si>
  <si>
    <t>Draf MoU</t>
  </si>
  <si>
    <t>FISIP / Arfin</t>
  </si>
  <si>
    <t>PT. Indocita Karya Global</t>
  </si>
  <si>
    <t>Farmasi / Kerry</t>
  </si>
  <si>
    <t>The Nasional Graduate Instute For Policy Studies (Grips), Japan</t>
  </si>
  <si>
    <t>University Barcelona</t>
  </si>
  <si>
    <t>Draft MoA</t>
  </si>
  <si>
    <t>533/A-S/SD/VI/2014</t>
  </si>
  <si>
    <t>5 June 2014</t>
  </si>
  <si>
    <t>1646/UN6.L/LS/2014</t>
  </si>
  <si>
    <t>Univ of Alcana Spain</t>
  </si>
  <si>
    <t>F. Farmasi/Rizki</t>
  </si>
  <si>
    <t>10 Juli 2014</t>
  </si>
  <si>
    <t>Antono</t>
  </si>
  <si>
    <t>0811 228028</t>
  </si>
  <si>
    <t>antono@ymail.com</t>
  </si>
  <si>
    <t>33749/UN6.RKT/TU/2014</t>
  </si>
  <si>
    <t>564/R-UPH/VI/2014</t>
  </si>
  <si>
    <t>PT Mekongga Sejahtera</t>
  </si>
  <si>
    <t>PT Eagle Rich Nusantara</t>
  </si>
  <si>
    <t>17 Juli 2014</t>
  </si>
  <si>
    <t>FMIPA / Camelia</t>
  </si>
  <si>
    <t>0818 0981 0434</t>
  </si>
  <si>
    <t>PT. Telkomsel</t>
  </si>
  <si>
    <t>21 Juli 2014</t>
  </si>
  <si>
    <t>Ari</t>
  </si>
  <si>
    <t>D-Cistem / DITO</t>
  </si>
  <si>
    <t>PT. Telekomunikasi Selular (TELKOMSEL)</t>
  </si>
  <si>
    <t>0661/LG.05/RJ-01/VII/2014</t>
  </si>
  <si>
    <t>41077/UN6.WR3/TU/2014</t>
  </si>
  <si>
    <t>39132/UN6.RKT/TU/2014</t>
  </si>
  <si>
    <t>008/MoU/UNJANI/VII/2014</t>
  </si>
  <si>
    <t>Universitas Pelita Harapan (UPH)</t>
  </si>
  <si>
    <t>Universitas Jenderal Achmad Yani (UNJANI)</t>
  </si>
  <si>
    <t>39440/UN6.RKT/TU/2014</t>
  </si>
  <si>
    <t>11144/UN22/DN/2014</t>
  </si>
  <si>
    <t>11 July 2014</t>
  </si>
  <si>
    <t>Universitas Tanjungpura FK - Unpad F. Keperawatan)</t>
  </si>
  <si>
    <t>2786/UN22.9/DT/2014</t>
  </si>
  <si>
    <t>1933/UN6.L/KS/2014</t>
  </si>
  <si>
    <t>28544/UN6.RKT/TU/2014</t>
  </si>
  <si>
    <t>19395/UN4/PM.05/2014</t>
  </si>
  <si>
    <t>23 May 2014</t>
  </si>
  <si>
    <t>San Beda College - Filipine</t>
  </si>
  <si>
    <t xml:space="preserve">MoU  </t>
  </si>
  <si>
    <t>22 Juli 2014</t>
  </si>
  <si>
    <t>FEB / Diana Sari</t>
  </si>
  <si>
    <t>IBG.DPLK/PKS.003/2014</t>
  </si>
  <si>
    <t>2084/UN6.WR3/TU/2014</t>
  </si>
  <si>
    <t>26 Februari 2014</t>
  </si>
  <si>
    <t>Penyediaan Perangkat Lunak Pengenalan Tulisan Tangan</t>
  </si>
  <si>
    <t>PT Bank Mandiri DPLK (Persero)Tbk.</t>
  </si>
  <si>
    <t>IBG.DPLK/PKS.004/2014</t>
  </si>
  <si>
    <t>5804/UN6.WR3/TU/2014</t>
  </si>
  <si>
    <t>28 Maret 2014</t>
  </si>
  <si>
    <t>IBG.DPLK/PKS.005/2014</t>
  </si>
  <si>
    <t>8543/UN6.WR3/TU/2014</t>
  </si>
  <si>
    <t>Pengadaan Fasilitas Website</t>
  </si>
  <si>
    <t>Pengembangan Modul Verifikasi dan Proses Data Formulir Pendaftaran Peserta Baru</t>
  </si>
  <si>
    <t>11 Agustus 2014</t>
  </si>
  <si>
    <t>3 Juli 2014</t>
  </si>
  <si>
    <t>0415/PKS/INDOCITA/VII/2014</t>
  </si>
  <si>
    <t>38091/UN6.LPPM/TU/2014</t>
  </si>
  <si>
    <t>3 Januari 2015</t>
  </si>
  <si>
    <t>Implementasi Program Pengembangan UMKM PT. ARTAJASA di Kabuapten Karawang</t>
  </si>
  <si>
    <t>Agustus 2014</t>
  </si>
  <si>
    <t>FISIP / Erna / Rizal / Bekti</t>
  </si>
  <si>
    <t>Badan Kepegawaian , Pendidikan dan Latihan Daerah Kab Tasikmalaya</t>
  </si>
  <si>
    <t>12 agustus 2014</t>
  </si>
  <si>
    <t>13 Juni 2014</t>
  </si>
  <si>
    <t>FISIP / Ira Irawati</t>
  </si>
  <si>
    <t>Badan Kepegawaian, Pendidikan dan Latigan Daerah Kabupaten Tasikmalaya</t>
  </si>
  <si>
    <t>027/457.1/BKPLD</t>
  </si>
  <si>
    <t>Penyusunan E-JOB Rotation System dalam rangka kegiatan Manajemen Assement Center</t>
  </si>
  <si>
    <t xml:space="preserve">Ristek </t>
  </si>
  <si>
    <t>05/SP/SDI/PPS/II/2014</t>
  </si>
  <si>
    <t>8228/UN6.WR3/TU/2014</t>
  </si>
  <si>
    <t>13 Februari 2014</t>
  </si>
  <si>
    <t>12 Februari 2018</t>
  </si>
  <si>
    <t>Penyelenggaraan Program Tugas Belajar Pendidikan Gelar TA 2014</t>
  </si>
  <si>
    <t>W-O-MER-GN-11612</t>
  </si>
  <si>
    <t>42306/UN6.WR1/KM/2014</t>
  </si>
  <si>
    <t>Penyelenggaran Pendidikan Program DIII</t>
  </si>
  <si>
    <t xml:space="preserve">Batan </t>
  </si>
  <si>
    <t>Pak Ukun</t>
  </si>
  <si>
    <t>0821 18191799</t>
  </si>
  <si>
    <t>ukun_28@yahoo.com</t>
  </si>
  <si>
    <t>Adang</t>
  </si>
  <si>
    <t>081380126723</t>
  </si>
  <si>
    <t>UPM</t>
  </si>
  <si>
    <t>Indrawati</t>
  </si>
  <si>
    <t>0813 22512597</t>
  </si>
  <si>
    <t>Indrawati_yudha@unpad.ac.id</t>
  </si>
  <si>
    <t>Pertamina Foundation (Sobat Bumi)</t>
  </si>
  <si>
    <t>Pemberian Beasiswa Program Sarjana Unpad Bagi Mahasiswa yg berasal dari Depok</t>
  </si>
  <si>
    <t>34336/UN6.RKT/TU/2014</t>
  </si>
  <si>
    <t>Kementerian Kelautan dan Perikanan RI</t>
  </si>
  <si>
    <t>10/SJ-KKP/KB/V/2014</t>
  </si>
  <si>
    <t>24319/UN6.RKT/TU/2014</t>
  </si>
  <si>
    <t>Pendidikan, Penelitian, Pengembangan, Pengkajian, Penerapan Ilmu Pengetahuan dan teknologi serta perencanaan pengembangan dan peningkatan kapasitas SDM di bidang Kelautan dan Perikanan</t>
  </si>
  <si>
    <t>42315/UN6.RKT/TU/2014</t>
  </si>
  <si>
    <t>HK.05.01/E013/10375/VIII/2014</t>
  </si>
  <si>
    <r>
      <t xml:space="preserve">Pengoperasian Alat </t>
    </r>
    <r>
      <rPr>
        <i/>
        <sz val="9"/>
        <rFont val="Calibri"/>
        <family val="2"/>
        <scheme val="minor"/>
      </rPr>
      <t>PET SCAN</t>
    </r>
    <r>
      <rPr>
        <sz val="9"/>
        <rFont val="Calibri"/>
        <family val="2"/>
        <scheme val="minor"/>
      </rPr>
      <t xml:space="preserve"> di RSUP Dr. Hasan Sadikin Bandung</t>
    </r>
  </si>
  <si>
    <t>Kobe University</t>
  </si>
  <si>
    <t>Final MoA</t>
  </si>
  <si>
    <t>4 Agustus 2014</t>
  </si>
  <si>
    <t>Pemerintah Kota Sungai Penuh Provinsi Jambi</t>
  </si>
  <si>
    <t>49839/UN6.RKT/TU/2014</t>
  </si>
  <si>
    <t>Kota Sungai Penuh Provinsi Jambi</t>
  </si>
  <si>
    <t>FISIP / Herijanto Bekti</t>
  </si>
  <si>
    <t>Chiang Mai University Thailand</t>
  </si>
  <si>
    <t>Batan + Unpad + PT Bifarma</t>
  </si>
  <si>
    <t>Bank Indonesia</t>
  </si>
  <si>
    <t>FEB / Adiatma</t>
  </si>
  <si>
    <t>800/436/Sekrt-BKD/2014</t>
  </si>
  <si>
    <t>Penyediaan Fasilitas Layanan Telekomunikasi untuk mendukung kegiatan pendidikan dan kemahasiswaan di Unpad</t>
  </si>
  <si>
    <t>081 1209179</t>
  </si>
  <si>
    <t>The State University of New Jersey</t>
  </si>
  <si>
    <t>27 Agustsu 2014</t>
  </si>
  <si>
    <t>Pemerintah Kota Gunung Sitoli Provinsi Sumatra Utara</t>
  </si>
  <si>
    <t xml:space="preserve">   </t>
  </si>
  <si>
    <t>FK/Gono</t>
  </si>
  <si>
    <t>Pemerintah Kabupaten Nunukan Provinsi Kalimantan Utara</t>
  </si>
  <si>
    <t>Pemerintah Kabupaten Mandailing Natal Provinsi Sumatra Utara</t>
  </si>
  <si>
    <t>Batan - Unpad - Bifarma</t>
  </si>
  <si>
    <t>0506/KS 00 01/III/2014 - 11779/UN6.RKT/TU/2014</t>
  </si>
  <si>
    <t>01/PKS-BA/III/2014</t>
  </si>
  <si>
    <r>
      <t xml:space="preserve">Pengembangan dan Pemanfaatan </t>
    </r>
    <r>
      <rPr>
        <i/>
        <sz val="9"/>
        <rFont val="Calibri"/>
        <family val="2"/>
        <scheme val="minor"/>
      </rPr>
      <t>Monoclonal antibody</t>
    </r>
  </si>
  <si>
    <t>Pemerintah Kabupaten Simalungun Provinsi Sumatera Utara</t>
  </si>
  <si>
    <t>55036/UN6.RKT/TU/2014</t>
  </si>
  <si>
    <t>Pemerintah Kabupaten Nunukan</t>
  </si>
  <si>
    <t>197/36/V/HK/2014</t>
  </si>
  <si>
    <t>28648/UN6.RKT/TU/2014</t>
  </si>
  <si>
    <t>Tridharma Perguruan Tinggi dalam Program Pendidikan Dokter Spesialis -1 (PPDS-1)</t>
  </si>
  <si>
    <t>Pemerintah Kabupaten Gunung Sitoli</t>
  </si>
  <si>
    <t>51123/UN6.RKT/TU/2014</t>
  </si>
  <si>
    <t>800/5718/BKD/2014</t>
  </si>
  <si>
    <t>51357/UN6.RKT/TU/2014</t>
  </si>
  <si>
    <t>800/2339.a/BKD/2014</t>
  </si>
  <si>
    <t>Pemerintah Kabupaten Nias Barat</t>
  </si>
  <si>
    <t>53101/UN6.RKT/TU/2014</t>
  </si>
  <si>
    <t>53102/UN6.RKT/TU/2014</t>
  </si>
  <si>
    <t>53105/UN6.RKT/TU/2014</t>
  </si>
  <si>
    <t>Pemerintah Kabupaten Utara</t>
  </si>
  <si>
    <t>800/     /BKD/2014</t>
  </si>
  <si>
    <t>800/11/BKPPD/2014</t>
  </si>
  <si>
    <t xml:space="preserve">Pemerintah Kabupaten Nias </t>
  </si>
  <si>
    <t>Pemerintah Kabupaten Toba Samosir</t>
  </si>
  <si>
    <t>53981/UN6.RKT/TU/2014</t>
  </si>
  <si>
    <t>Kabupaten Labuhan batu Utara</t>
  </si>
  <si>
    <t>SENTRA RAMIE KOPPONTREN DARUSSALAM</t>
  </si>
  <si>
    <t>PT. KARTIKA PANCAR RIZKI</t>
  </si>
  <si>
    <t>8 Oktober 2014</t>
  </si>
  <si>
    <t>0815 72020516</t>
  </si>
  <si>
    <t>Aspenwuland@yahoo.com</t>
  </si>
  <si>
    <t>FMIPA Biologi / Asri Peni Wulandari</t>
  </si>
  <si>
    <t>Dewi Kartika</t>
  </si>
  <si>
    <t>0821 15500866</t>
  </si>
  <si>
    <t>Muhammad Maki</t>
  </si>
  <si>
    <t>089 631575590</t>
  </si>
  <si>
    <t>56732/UN6.RKT/TU/2014</t>
  </si>
  <si>
    <t>107/Perj-BMT/DIR/X/2014</t>
  </si>
  <si>
    <t>108/Perj-BMT/DIR/X/2014</t>
  </si>
  <si>
    <t>5353/UN6.H/KS/2014</t>
  </si>
  <si>
    <t>PT. Bina Media Tenggara(The Jakarta Post)</t>
  </si>
  <si>
    <t>.</t>
  </si>
  <si>
    <t>17 Oktober 2014</t>
  </si>
  <si>
    <t>PT. Kartika Pancar Rizki</t>
  </si>
  <si>
    <t>Sentra Ramie Koppotren Darussalam</t>
  </si>
  <si>
    <t>56151/UN6.RKT/TU/2014</t>
  </si>
  <si>
    <t>56152/UN6.RKT/TU/2014</t>
  </si>
  <si>
    <t>KPR-KS/07/X/2014</t>
  </si>
  <si>
    <t>09/DRS/KS/X/2014</t>
  </si>
  <si>
    <t>Pemerintah Kabupaten Tapanuli Tengah</t>
  </si>
  <si>
    <t>GRIPS, Japan</t>
  </si>
  <si>
    <t>Dr. H. Harry Suharman, SE., MA., Ak. / FE</t>
  </si>
  <si>
    <t>Pemerintah Kab Kepulauan Sula</t>
  </si>
  <si>
    <t>FISIP / Bp. Yoga, Dedi, Slamet</t>
  </si>
  <si>
    <t>0812 26693399</t>
  </si>
  <si>
    <t>Pemerintah Kabupaten Kepulauan Sula</t>
  </si>
  <si>
    <t>53413/UN6.RKT/TU/2014</t>
  </si>
  <si>
    <t>032/235.I/KS/IX/2014</t>
  </si>
  <si>
    <t>073/08/Yansos/2013</t>
  </si>
  <si>
    <t>PT. Perusahaan Gas Negara (Persero) PGN</t>
  </si>
  <si>
    <t>014708.PK/HM.05/KEU/2014</t>
  </si>
  <si>
    <t>39119/UN6.RKT/TU/2014</t>
  </si>
  <si>
    <t>31 Agustus 2017</t>
  </si>
  <si>
    <t>012/SRT-PK/YMJS/08.14</t>
  </si>
  <si>
    <t>43686/UN6.PR1/TU/2014</t>
  </si>
  <si>
    <t>Yayasan Pupuk Kaltim</t>
  </si>
  <si>
    <t>59209/UN6.RKT/TU/2014</t>
  </si>
  <si>
    <t>307/YPK/MOU-PTN/2014</t>
  </si>
  <si>
    <t>59210/UN6.WR1/TU/2014</t>
  </si>
  <si>
    <t>1.307/YPK/MOU-PTN/2014</t>
  </si>
  <si>
    <t>58960/UN6.WR1/TU/2014</t>
  </si>
  <si>
    <t>Pengelolaan Beasiswa Pendidikan Indonesia untuk Pendidikan Magister dan atau doktor Angkatan II Tahun 2014</t>
  </si>
  <si>
    <t>51842/UN6.RKT/TU/2014</t>
  </si>
  <si>
    <t>800/2154/2014</t>
  </si>
  <si>
    <t>PT Citilink Indonesia</t>
  </si>
  <si>
    <t>60642/UN6.WR3/TU/2014</t>
  </si>
  <si>
    <t>CITILINK/JKTDSQG/PERJ/2136/1114</t>
  </si>
  <si>
    <t>Pemerintah Kabupaten Temanggung</t>
  </si>
  <si>
    <t>421.4/14/XI/2014</t>
  </si>
  <si>
    <t>61730/UN6.RKT/TU/2014</t>
  </si>
  <si>
    <t>Kerjasama Perencanaan dan Pelaksanaan Pembangunan Daerah</t>
  </si>
  <si>
    <t>PT Bank Negara Indonesia (BNI 46)</t>
  </si>
  <si>
    <t>59213/UN6.WR1/TU/2014</t>
  </si>
  <si>
    <t>PTB/01/1145</t>
  </si>
  <si>
    <t>Hibah Beasiswa Kemitraan</t>
  </si>
  <si>
    <t>Pemerintah Kab Temanggung</t>
  </si>
  <si>
    <t>Kerjasama - Ke WR 1 an</t>
  </si>
  <si>
    <t>Beasiswa</t>
  </si>
  <si>
    <t xml:space="preserve">MPR RI </t>
  </si>
  <si>
    <t>FISIP - Nandang Alamsyah</t>
  </si>
  <si>
    <t>Kajian Akademik</t>
  </si>
  <si>
    <t xml:space="preserve">Pertamina Foundation </t>
  </si>
  <si>
    <t xml:space="preserve">Yayasan Pupuk Kaltim </t>
  </si>
  <si>
    <t>28 Okt 2014</t>
  </si>
  <si>
    <t>Direktorat Pembelajaran dan Kemahasiswaan DIKTI</t>
  </si>
  <si>
    <t>256.1/E3.1/SPK-PERMATA-PTN/IX/2014</t>
  </si>
  <si>
    <t>Bantuan Pertukaran Mahasiswa Nusantara (PERMATA)</t>
  </si>
  <si>
    <t>Biro Perencanaan dan Kerjasama Luar Negeri (BPKLN)</t>
  </si>
  <si>
    <t>135228/A2.4.LN/2014</t>
  </si>
  <si>
    <t>Pelaksanaan Program Beasiswa RI Bagi Mahasiswa Asing</t>
  </si>
  <si>
    <t>Angkasa Pura II</t>
  </si>
  <si>
    <t>Kemahasiswaan/NUR</t>
  </si>
  <si>
    <t>Institut Akuntan Publik Indonesia</t>
  </si>
  <si>
    <t>59500/UN6.RKT/TU/2014</t>
  </si>
  <si>
    <t>004/NK-IAPI/X/2014</t>
  </si>
  <si>
    <t>62204/UN6.RKT/TU/2014</t>
  </si>
  <si>
    <t>HK.05.01/1.6/4410.1.2014</t>
  </si>
  <si>
    <t>W-O-MER-GN-11740</t>
  </si>
  <si>
    <t>W-O-MER-GN-11741</t>
  </si>
  <si>
    <t>W-O-MER-GN-11742</t>
  </si>
  <si>
    <t>62193/UN6.WR1/KM/2014</t>
  </si>
  <si>
    <t>62194/UN6.WR1/KM/2014</t>
  </si>
  <si>
    <t>62195UN6.WR1/KM/2014</t>
  </si>
  <si>
    <t>Dinas Pertanian Kehutanan Perkebunan dan Peternakan Kabupaten Serang</t>
  </si>
  <si>
    <t>520/     /DPKPP/2014</t>
  </si>
  <si>
    <t>4703a/UN6.E/HK/2014</t>
  </si>
  <si>
    <t>Pembuatan Kajian Wilayah Pengembangan Lahan Pertanian Pangan Berkelanjutan Kabupaten Serang</t>
  </si>
  <si>
    <t>Pemerintah Kabupaten Serang</t>
  </si>
  <si>
    <t>55627/UN6.RKT/TU/2014</t>
  </si>
  <si>
    <t>420/3014/DPKPP/2014</t>
  </si>
  <si>
    <t>Sekda Provinsi Jawa Timur</t>
  </si>
  <si>
    <t>63687/UN6.RKT/TU/2014</t>
  </si>
  <si>
    <t>893.3/8756/060/2014</t>
  </si>
  <si>
    <t>NK-19/LPDP/2014</t>
  </si>
  <si>
    <t>60598/UN6.RKT/TU/2014</t>
  </si>
  <si>
    <t>Pendidikan, Pelatihan dan Pendabdian kepada masyarakat</t>
  </si>
  <si>
    <t>Bank Tabungan Pensiunan Nasional Tbk (BTPN)</t>
  </si>
  <si>
    <t>63703/UN6.RKT/TU/2014</t>
  </si>
  <si>
    <t>MOU.007/DIR/PBIRM/XI/2014</t>
  </si>
  <si>
    <t>Pemerintah Kabupaten Purwakarta</t>
  </si>
  <si>
    <t>61460/UN6.RKT/TU/2014</t>
  </si>
  <si>
    <t>13236/UN6.G1/KS/2014</t>
  </si>
  <si>
    <t>Pemerintah Kabupaten Nias Utara</t>
  </si>
  <si>
    <t>13615/UN6.G1/KS/2014</t>
  </si>
  <si>
    <t>Tes Kopentensi Bidang Pengadaan CPNS Formasi Umum Tahun 2014</t>
  </si>
  <si>
    <t>Tes Kopentensi Bidang Pengadaan CPNS Kab Nias Utara Tahun 2014</t>
  </si>
  <si>
    <t>800/2177/BKD/2014</t>
  </si>
  <si>
    <t>13616/UN6.G1/KS/2014</t>
  </si>
  <si>
    <t>Tes Kopentensi Bidang Pengadaan CPNS Kab Toba Samosir Tahun 2014</t>
  </si>
  <si>
    <t>800/1346/BKD/2014</t>
  </si>
  <si>
    <t>Tes Kopentensi Bidang Pengadaan CPNS Kab Mandailing Natal Tahun 2014</t>
  </si>
  <si>
    <t>Kabupaten Nias Barat</t>
  </si>
  <si>
    <t>800/12/BKKPD/2014</t>
  </si>
  <si>
    <t>13237/UN6.G1/KS/2014</t>
  </si>
  <si>
    <t>Pemerintah Kota Sibolga</t>
  </si>
  <si>
    <t>Tes Kopentensi Bidang Pengadaan CPNS Kota Sibolga Tahun 2014</t>
  </si>
  <si>
    <t>13223/UN6.G1/KS/2014</t>
  </si>
  <si>
    <t>800/219.1/bkpp/2014</t>
  </si>
  <si>
    <t>Pemerintah Kabupaten Nias</t>
  </si>
  <si>
    <t>800/      /BKD/2014</t>
  </si>
  <si>
    <t>13238/UN6.G1/KS/2014</t>
  </si>
  <si>
    <t>Tes Kopentensi Bidang Pengadaan CPNS Kab Nias Tahun 2014</t>
  </si>
  <si>
    <t>Tes Kopentensi Bidang Pengadaan CPNS Kab Tapanuli Tengah Tahun 2014</t>
  </si>
  <si>
    <t>Pemerintah Kab Tapanuli Tengah</t>
  </si>
  <si>
    <t xml:space="preserve">Beasiswa </t>
  </si>
  <si>
    <t>Pt Timah</t>
  </si>
  <si>
    <t>Wagiono/FTIP</t>
  </si>
  <si>
    <t>08122036726</t>
  </si>
  <si>
    <t>wagiono@unpad.ac.id</t>
  </si>
  <si>
    <t>Perbaikan lahan reklamasi</t>
  </si>
  <si>
    <t>51840/UN6.RKT/TU/2014</t>
  </si>
  <si>
    <t>020/4487-Disdikpora/2014</t>
  </si>
  <si>
    <t>61528/UN6.WR3/TU/2014</t>
  </si>
  <si>
    <t>Pemberian Beasiswa Program Sarjana Unpad bagi peserta didik Bandung Barat yang berprestasi dan tidak mampu</t>
  </si>
  <si>
    <t>Pemerintah Kota Tebing Tinggi (Sumut)</t>
  </si>
  <si>
    <t>61459/UN6.RKT/TU/2014</t>
  </si>
  <si>
    <t>050/223/NK/Pem/Huk/2014</t>
  </si>
  <si>
    <t>PT Samsung Electronics Indonesia</t>
  </si>
  <si>
    <t>10/SEIN/CA-CITIZENSHIP/XII/2014</t>
  </si>
  <si>
    <t>66597/UN6.WR1/TU/2014</t>
  </si>
  <si>
    <t>Pemberian beasiswa PT. Samsung bagi mahasiswa program pendidikan S1 unpad</t>
  </si>
  <si>
    <t>PT PADMA</t>
  </si>
  <si>
    <t>39817/UN6.WR3/TU/2014</t>
  </si>
  <si>
    <t>010/PADMA-PK/VII/2014</t>
  </si>
  <si>
    <t>Pengurusan MHS Asing yg sedang dan akan menempuh Pendidikan Tinggi Unpad</t>
  </si>
  <si>
    <t xml:space="preserve">AEON </t>
  </si>
  <si>
    <t>Scholarship Program</t>
  </si>
  <si>
    <t>AEON</t>
  </si>
  <si>
    <t>Kemahasiswaan/Ibu Nur</t>
  </si>
  <si>
    <t>Padma</t>
  </si>
  <si>
    <t xml:space="preserve">Fianl ADD PKS </t>
  </si>
  <si>
    <t>14 Juli 2014</t>
  </si>
  <si>
    <t>Desember 2014</t>
  </si>
  <si>
    <t>WR 1 dan WR 3</t>
  </si>
  <si>
    <t>Samsung</t>
  </si>
  <si>
    <t>2 Des 2014</t>
  </si>
  <si>
    <t>Hero</t>
  </si>
  <si>
    <t>5 Januari 2015</t>
  </si>
  <si>
    <t>FAPERTA /  Tommy Perdana</t>
  </si>
  <si>
    <t>PRJ-1974/LPDP/2014</t>
  </si>
  <si>
    <t>Pemerintah Kabupaten Buru</t>
  </si>
  <si>
    <t>12 Januari 2015</t>
  </si>
  <si>
    <t>Pemerintah Kota Serang</t>
  </si>
  <si>
    <t xml:space="preserve">Ibu Pipit /FE </t>
  </si>
  <si>
    <t>Ibu Reginawati / FAPERTA</t>
  </si>
  <si>
    <t>pipit.pitriyan@fe.unpad.ac.id</t>
  </si>
  <si>
    <t>Univ Sam Ratulangi</t>
  </si>
  <si>
    <t>cecesobarna@yahoo.com</t>
  </si>
  <si>
    <t>Cece Sobarna/FIB</t>
  </si>
  <si>
    <t>0812 2350250</t>
  </si>
  <si>
    <t>Yamaha</t>
  </si>
  <si>
    <t>Rini/FISIP</t>
  </si>
  <si>
    <t>0813 22455359</t>
  </si>
  <si>
    <t>rinisoemarwoto@gmail.com</t>
  </si>
  <si>
    <t>reginawanti@yahoo.com</t>
  </si>
  <si>
    <t>0811 221834</t>
  </si>
  <si>
    <t>samsung</t>
  </si>
  <si>
    <t>KPPU</t>
  </si>
  <si>
    <t>17 Des 2014</t>
  </si>
  <si>
    <t>Ibu An-an FH/ Bpk. Maman FE</t>
  </si>
  <si>
    <t>Final  MoU</t>
  </si>
  <si>
    <t>0813 22334872</t>
  </si>
  <si>
    <t>The Asian Foundation</t>
  </si>
  <si>
    <t>dr. Ida Nurlinda/ FH</t>
  </si>
  <si>
    <t xml:space="preserve">Kota Depok </t>
  </si>
  <si>
    <t>06 Oktober 2014</t>
  </si>
  <si>
    <t>Kementerian Kesehatan (PPSDM Kesehatan)</t>
  </si>
  <si>
    <t>16 Oktober 2014</t>
  </si>
  <si>
    <t xml:space="preserve">Pemerintah Kabupaten Buru </t>
  </si>
  <si>
    <t>1084/UN6.RKT/TU/2015</t>
  </si>
  <si>
    <t>074/01</t>
  </si>
  <si>
    <t>013/PKS/WK/XII/2014</t>
  </si>
  <si>
    <t>69544/UN6.WR3/TU/2014</t>
  </si>
  <si>
    <t>Pembentukan Pojok Cornes di perpustakaan Fak Hukum</t>
  </si>
  <si>
    <t>Dinas Pendidikan Pemerintah Kota Depok</t>
  </si>
  <si>
    <t>421/3069/2014-Disdik</t>
  </si>
  <si>
    <t>55144/UN6.WR1/TU/2014</t>
  </si>
  <si>
    <t>Pemberian Program Beasiswa S1 yang berasal dari Kota Depok</t>
  </si>
  <si>
    <t>PPSDM Kementerian Kesehatan</t>
  </si>
  <si>
    <t>HK.06.01/V.3/4995/2014</t>
  </si>
  <si>
    <t>55376/UN6.WR3/TU/2014</t>
  </si>
  <si>
    <t xml:space="preserve">Perjanjian Membangun &amp; Menggunakan GD untuk Kantor PT. BNI </t>
  </si>
  <si>
    <t>Khusus-…./LoU/E2J/…/2014</t>
  </si>
  <si>
    <t>50636/UN6.RKT/TU/2014</t>
  </si>
  <si>
    <t>NWEPC + Surveyor + Rekadaya + Surya</t>
  </si>
  <si>
    <t>20954/UN6.WR3/TU/2014</t>
  </si>
  <si>
    <t>NWEPC-HO-2014-0505-018</t>
  </si>
  <si>
    <t>66109/UN6.RKT/TU/2014</t>
  </si>
  <si>
    <t>14/SEIN-S/CA-CITIZENSHIP/XI/2014</t>
  </si>
  <si>
    <t>Pertamina Foundation</t>
  </si>
  <si>
    <t>59211/UN6.RKT/TU/2014</t>
  </si>
  <si>
    <t>277/PF-DIR/SP/IV/2014</t>
  </si>
  <si>
    <t>59212/UN6.RKT/TU/2014</t>
  </si>
  <si>
    <t>1511/PF-DIR/SP/X/2014</t>
  </si>
  <si>
    <t xml:space="preserve">Bangka Barat Kabupaten </t>
  </si>
  <si>
    <t>Indra</t>
  </si>
  <si>
    <t>idr_g@yahoo.com</t>
  </si>
  <si>
    <t>0813 76603106</t>
  </si>
  <si>
    <t>1959/UN6.RKT/TU/2015</t>
  </si>
  <si>
    <t>Bappenas</t>
  </si>
  <si>
    <t>16 January 2015</t>
  </si>
  <si>
    <t>Perhutani</t>
  </si>
  <si>
    <t>Fisip / Pak Arvin</t>
  </si>
  <si>
    <t>0813 95281560</t>
  </si>
  <si>
    <t>Takushoku University Japan</t>
  </si>
  <si>
    <t>met@fe.unpad.ac.id</t>
  </si>
  <si>
    <t>FEB MET  / Budiono / Irma</t>
  </si>
  <si>
    <t>0812 14500828</t>
  </si>
  <si>
    <t>MoU masih di MET</t>
  </si>
  <si>
    <t>Universitas Karimun</t>
  </si>
  <si>
    <t>Pemerintah Kabupaten Karimun</t>
  </si>
  <si>
    <t>890/BKD.03-MOU/13/XII/2014</t>
  </si>
  <si>
    <t>69180/UN6.RKT/TU/2014</t>
  </si>
  <si>
    <t>047/SDM21/2.0.0/XII/2014</t>
  </si>
  <si>
    <t>Bank Indonesia dan FEB Unpad</t>
  </si>
  <si>
    <t>16/10/PRES/GBI/MOU</t>
  </si>
  <si>
    <t>63206/UN6.RKT/TU/2015</t>
  </si>
  <si>
    <t>16/32/PRES/SPK</t>
  </si>
  <si>
    <t>20288/UNG.B/KS/2014</t>
  </si>
  <si>
    <t>Bantuan Dana Pendidikan</t>
  </si>
  <si>
    <t>Sekolah Tinggi Teknik PLN (STT PLN)</t>
  </si>
  <si>
    <t>2219/UN6.RKT/TU/2015</t>
  </si>
  <si>
    <t>007.PJ/1/1/2015</t>
  </si>
  <si>
    <t>STT PLN</t>
  </si>
  <si>
    <t>19 Desember 2014</t>
  </si>
  <si>
    <t>20 Januari 2015</t>
  </si>
  <si>
    <t>Ibu Heni</t>
  </si>
  <si>
    <t>0856 7878637</t>
  </si>
  <si>
    <t>14 Januari 2015</t>
  </si>
  <si>
    <t>69179/UN6.RKT/TU/2014</t>
  </si>
  <si>
    <t>16/31/PRES/SPK</t>
  </si>
  <si>
    <t>20289/UNG.B/KS/2014</t>
  </si>
  <si>
    <t>Pengembangan mata kuliah kebanksentralan di Perguruan Tinggi</t>
  </si>
  <si>
    <t>Direktorat Jenderal Hortikultura Kementerian Pertanian RI</t>
  </si>
  <si>
    <t>6 Maret 2015</t>
  </si>
  <si>
    <t>F Keperawatan Ibu Hanna</t>
  </si>
  <si>
    <t>Provinsi Jawa timur</t>
  </si>
  <si>
    <t>27 Oktober 2014</t>
  </si>
  <si>
    <t>PT. Eagle Rich Nusantara</t>
  </si>
  <si>
    <t>PT. Mekongga Sejahtera</t>
  </si>
  <si>
    <t>40596/UN6. RKT/TU/2014</t>
  </si>
  <si>
    <t>40597/UN6. RKT/TU/2014</t>
  </si>
  <si>
    <t>001/MOU-ERN-UNPAD/VII/2014</t>
  </si>
  <si>
    <t>001/MOU-MS-UNPAD/VII/2014</t>
  </si>
  <si>
    <t>2179/UN6.R/KS/2014</t>
  </si>
  <si>
    <t>2178/UN6.R/KS/2014</t>
  </si>
  <si>
    <t>002/MOU-ERN-UNPAD/VII/2014</t>
  </si>
  <si>
    <t>002/MOU-MS-UNPAD/VII/2014</t>
  </si>
  <si>
    <t>Studi bersama pemrosesan mineral grafit</t>
  </si>
  <si>
    <t>193/PKS/BCA-CSR/2014</t>
  </si>
  <si>
    <t>56751/UN6.WR1/TU/2014</t>
  </si>
  <si>
    <t>31 Agustus 2014</t>
  </si>
  <si>
    <t>Pemberian Bantuan Donasi berupa beasiswa bakti BCA</t>
  </si>
  <si>
    <t>Texas Womans's University (TWU)</t>
  </si>
  <si>
    <t>PT Indowooyang</t>
  </si>
  <si>
    <t>Faperta/Agung Karuniawan</t>
  </si>
  <si>
    <t>0813 22282762</t>
  </si>
  <si>
    <t>akaruni1@unpad.ac.id</t>
  </si>
  <si>
    <t>Fisip/ Buhori</t>
  </si>
  <si>
    <t>LPPM/Mipa/Faperta</t>
  </si>
  <si>
    <t>FISIP / Nandang Alamsah</t>
  </si>
  <si>
    <t>0813 21021444</t>
  </si>
  <si>
    <t>nandangalamsah@gmail.com</t>
  </si>
  <si>
    <t>UNSW</t>
  </si>
  <si>
    <t>Farmasi/Bony Wiem Lestari, MD, M.Sc</t>
  </si>
  <si>
    <t>bony.wiem@gmail.com</t>
  </si>
  <si>
    <t>Pemerintah Kab Serang</t>
  </si>
  <si>
    <t>FAPERTA/ Prof Denny Kurniadie</t>
  </si>
  <si>
    <t>Kabupaten Indragiri Hulu</t>
  </si>
  <si>
    <t>Yayasan Pendidikan Indragiri Hulu</t>
  </si>
  <si>
    <t>17 Februari 2014</t>
  </si>
  <si>
    <t>LP3M/Kerjasama</t>
  </si>
  <si>
    <t>16 Januari 2015</t>
  </si>
  <si>
    <t>Universitas satya Wiyata Mandala (Uswim)</t>
  </si>
  <si>
    <t>Yayasan Pendidikan Indragiri</t>
  </si>
  <si>
    <t>5161/UN6.RKT/TU/2015</t>
  </si>
  <si>
    <t>5162/UN6.LP3M/TU/2015</t>
  </si>
  <si>
    <t>20/Sek-YPI/II/2015</t>
  </si>
  <si>
    <t>21/Sek-YPI/II/2015</t>
  </si>
  <si>
    <t>31 Maret 2015</t>
  </si>
  <si>
    <t>BI + Kab Bandung + Unpad</t>
  </si>
  <si>
    <t>Pengembangan Klaster Agribisnis Sayuran</t>
  </si>
  <si>
    <t xml:space="preserve">Faperta / Tommy </t>
  </si>
  <si>
    <t xml:space="preserve">Pemerintah Kabupaten Indragiri Hulu </t>
  </si>
  <si>
    <t>5160/UN6.RKT/2015</t>
  </si>
  <si>
    <t>Koblenz University</t>
  </si>
  <si>
    <t>rana@hs-koblenz.de</t>
  </si>
  <si>
    <t>Mrs. Ellen Rana</t>
  </si>
  <si>
    <t>FEB/Mokhamad Anwar</t>
  </si>
  <si>
    <t>University of New England</t>
  </si>
  <si>
    <t>Rishen Shekhar</t>
  </si>
  <si>
    <t>rishen.shekhar@une.edu.au</t>
  </si>
  <si>
    <t>KS / KASno</t>
  </si>
  <si>
    <t>Kementerian Komunikasi dan Informatika (Kominfo)</t>
  </si>
  <si>
    <t>01 Tahun 2014</t>
  </si>
  <si>
    <t>64695/UN6.RKT/TU/2014</t>
  </si>
  <si>
    <t>PT. Angkasa Pura II (Persero)</t>
  </si>
  <si>
    <t>68376/UN6.RKT/TU/2014</t>
  </si>
  <si>
    <t>68377/UN6.WR1/TU/2014</t>
  </si>
  <si>
    <t>MoU.10.09/00/12/2014/006</t>
  </si>
  <si>
    <t>PJJ.10.09/00/12/2014/386</t>
  </si>
  <si>
    <t>Program Beasiswa dengan Jaminan Kerja di Lingkungan PT. Angkasa Pura II (Persero)</t>
  </si>
  <si>
    <t xml:space="preserve">Penyelenggaran Progran Beasiswa Pascasarjana reguler </t>
  </si>
  <si>
    <t>Beasiswa Tugas Belajar</t>
  </si>
  <si>
    <t>Penyelenggaraan Pendidikan Beasiswa Program Sarjana, Magister dan Dokter</t>
  </si>
  <si>
    <t>Penyelengaraan Pendidikan Program Pascasarjana bagi peseta tugas belajar SDM Kesehatan</t>
  </si>
  <si>
    <t>KPU</t>
  </si>
  <si>
    <t>9 Maret 2015</t>
  </si>
  <si>
    <t>Fery R</t>
  </si>
  <si>
    <t>0812 2030704</t>
  </si>
  <si>
    <t>frizkiyansyah@yahoo,com</t>
  </si>
  <si>
    <t>0811 2331363</t>
  </si>
  <si>
    <t>dedemariana@yahoo.com</t>
  </si>
  <si>
    <t>FISIP / Dede Mariana</t>
  </si>
  <si>
    <t>Kementerian Pariwisata</t>
  </si>
  <si>
    <t>7616/UN6.RKT/TU/2015</t>
  </si>
  <si>
    <t>KP.107/2/4/MP/2015</t>
  </si>
  <si>
    <t>PT. LEN Industri (Persero)</t>
  </si>
  <si>
    <t>7617/UN6.RKT/TU/2015</t>
  </si>
  <si>
    <t>7618/UN6.RKT/TU/2015</t>
  </si>
  <si>
    <t>76122/UN6.RKT/TU/2015</t>
  </si>
  <si>
    <t>010/MoU/DU/II/2015</t>
  </si>
  <si>
    <t>PT. Berdikari (Persero)</t>
  </si>
  <si>
    <t>001/33/BDK/III/2015</t>
  </si>
  <si>
    <t>PT. Hutama Karya (persero)</t>
  </si>
  <si>
    <t>GMSU/YI.367/DIV/27-2015</t>
  </si>
  <si>
    <t>Kementerian Pendayagunaan Aparatur Negara dan Reformasi Birokrasi</t>
  </si>
  <si>
    <t>MoU/01/M.PANRB/2/2015</t>
  </si>
  <si>
    <t>PT. Garuda Indonesia (Persero)</t>
  </si>
  <si>
    <t>DS/PERJ/MOU/DZ-3071/2015</t>
  </si>
  <si>
    <t>76121/UN6.WR3/TU/2015</t>
  </si>
  <si>
    <t>76120/UN6.WR3/TU/2015</t>
  </si>
  <si>
    <t>27 Februari 2015</t>
  </si>
  <si>
    <t>FEB/ Poppy Rufaidah</t>
  </si>
  <si>
    <t>Erasmus</t>
  </si>
  <si>
    <t>2 Maret 2015</t>
  </si>
  <si>
    <t>F. Psikologi/Fredik</t>
  </si>
  <si>
    <t>Riset dan Teknologi (Ristek)</t>
  </si>
  <si>
    <t>05/SP/SDI/PPS/II/2015</t>
  </si>
  <si>
    <t>4893/UN6.4/TU/2015</t>
  </si>
  <si>
    <t>Univ Islam Riau</t>
  </si>
  <si>
    <t>FTG/ Vijaya Isnaniawadhani WD1</t>
  </si>
  <si>
    <t>0813 21710419</t>
  </si>
  <si>
    <t>vijaya_i@unpad.ac.id</t>
  </si>
  <si>
    <t>Dewan Kehormatan Penyelenggara Pemilu</t>
  </si>
  <si>
    <t xml:space="preserve">FISIP / Dekan </t>
  </si>
  <si>
    <t>Ritsumeikan University</t>
  </si>
  <si>
    <t>FEB/MET</t>
  </si>
  <si>
    <t>MoU udah Dibawaholeh adiknya pak fredik</t>
  </si>
  <si>
    <t>University Takushoku</t>
  </si>
  <si>
    <t xml:space="preserve">Pemerintah Kabupaten Kaur </t>
  </si>
  <si>
    <t xml:space="preserve">Kerjasama </t>
  </si>
  <si>
    <t>Pemerintah Kabupaten Kaur Prov. Bengkulu</t>
  </si>
  <si>
    <t>8768/UN6.RKT/TU/2015</t>
  </si>
  <si>
    <t>420/355/DISPENDIK/KK/2015</t>
  </si>
  <si>
    <t>Penyelengaraan Program TUBEL Pendidikan Gelar TA 2015</t>
  </si>
  <si>
    <t>Pemerintah Kabupaten Bangka Barat</t>
  </si>
  <si>
    <t>6174/UN6.RKT/TU/2015</t>
  </si>
  <si>
    <t>415.4/1/1.06.01/2015</t>
  </si>
  <si>
    <t>050/01/PKS/1.06.01/2015</t>
  </si>
  <si>
    <t>./UN.6/G/KS/2015</t>
  </si>
  <si>
    <t>Fisip / Ibu Rina</t>
  </si>
  <si>
    <t>17 Februari 2015</t>
  </si>
  <si>
    <t>Katata</t>
  </si>
  <si>
    <t>PT Momenta Agrikultura</t>
  </si>
  <si>
    <t>PT. Momenta Agrikultura</t>
  </si>
  <si>
    <t>45081/UN6.RKT/TU/2014</t>
  </si>
  <si>
    <t>001/DIR/MA/06/2014</t>
  </si>
  <si>
    <t>Kelompok Tani Katata</t>
  </si>
  <si>
    <t>45083/UN6.RKT/TU/2014</t>
  </si>
  <si>
    <t>007/KTT-PK/VIII/2014</t>
  </si>
  <si>
    <t>PT. Hero Supermarket, TbK.</t>
  </si>
  <si>
    <t>010/UN6.RKT/TU/2015</t>
  </si>
  <si>
    <t>060/PK.UNPAD/CSR/01-2015</t>
  </si>
  <si>
    <t>Sekolah Staf dan Komando Angkatan Darat (SESKO AD)</t>
  </si>
  <si>
    <t>556/UN6.RKT/TU/2015</t>
  </si>
  <si>
    <t>PKS/1/I/SESKOAD/2015</t>
  </si>
  <si>
    <t>SESKO AD</t>
  </si>
  <si>
    <t>1 Maret 2015</t>
  </si>
  <si>
    <t>FISIP/ Dekan</t>
  </si>
  <si>
    <t>Sekolah Staf dan Komando Angkatan Darat (SESKO AD) - FISIP</t>
  </si>
  <si>
    <t>1802/UN6.G/PK/2015</t>
  </si>
  <si>
    <t>P/1/II/SESKOAD/2015</t>
  </si>
  <si>
    <t>Kegiatan Pendidikan Pascasarjana Program Magister (S2) Seskoad</t>
  </si>
  <si>
    <t>University of Twente</t>
  </si>
  <si>
    <t>FE/ MET Ibu Tuten/Mary</t>
  </si>
  <si>
    <t>Kementerian Perencanaan Pembangunan Nasional/Badan Perencanaan Pembangunan Nasional (Bappenas)</t>
  </si>
  <si>
    <t>NKB06/SES/02/2015</t>
  </si>
  <si>
    <t>4201/UN6.RKT/TU/2015</t>
  </si>
  <si>
    <t>Provinsi Jawa Barat</t>
  </si>
  <si>
    <t>978.3/18449-Set.Disdik</t>
  </si>
  <si>
    <t>70145/UN6.RKT/TU/2014</t>
  </si>
  <si>
    <t>Naskah Perjanjian Hibah Daerah (Beasiswa)</t>
  </si>
  <si>
    <t>Badan Pengembangan dan Pemberdayaan Sumber Daya Manusia Kesehatan Kementerian Kesehatan  (PPSDM Kemenkes)</t>
  </si>
  <si>
    <t>HK.05.01/V/001863/2015</t>
  </si>
  <si>
    <t>5175/UN6.RKT/TU/2015</t>
  </si>
  <si>
    <t>Komisi Pemilihan Umum Republik Indonesia (KPU)</t>
  </si>
  <si>
    <t>09/KB/KPU/TAHUN 2015</t>
  </si>
  <si>
    <t>9304/UN6.RKT/TU/2015</t>
  </si>
  <si>
    <t>Fonterra Co-operative Group Limited  Auckland New Zealand</t>
  </si>
  <si>
    <t>30 Maret 2015</t>
  </si>
  <si>
    <t>Fapet/Indrawati Yudaasmara/ Hasni</t>
  </si>
  <si>
    <t>085 222589756</t>
  </si>
  <si>
    <t>hasnihf@yahoo.com.sg</t>
  </si>
  <si>
    <t xml:space="preserve">USM </t>
  </si>
  <si>
    <t>0812 14451177</t>
  </si>
  <si>
    <t>CV Agro Inti Raharja</t>
  </si>
  <si>
    <t>FAPERTA/ Annas</t>
  </si>
  <si>
    <t>0852 20018480</t>
  </si>
  <si>
    <t>Pt Prodia Widyahusada</t>
  </si>
  <si>
    <t>PT Prodia OHI International</t>
  </si>
  <si>
    <t>PT Prosia Stemcell Indonesia</t>
  </si>
  <si>
    <t>Farmasi/ Melisa</t>
  </si>
  <si>
    <t>Univ Negeri Singaperbangsa</t>
  </si>
  <si>
    <t>Batan+Unpad+Bifarma Adiluhung</t>
  </si>
  <si>
    <t>FK/Indrarini</t>
  </si>
  <si>
    <t>08122 1668791</t>
  </si>
  <si>
    <t>Badan Pengawas Pemilihan Pemilu (Bawaslu)</t>
  </si>
  <si>
    <t>FISIP/WD 1</t>
  </si>
  <si>
    <t>12228/UN6.RKT/TU/2015</t>
  </si>
  <si>
    <t>08/AIR-EK/IV/2015</t>
  </si>
  <si>
    <t>Badan Pengawas Pemilihan Umum RI (Bawaslu)</t>
  </si>
  <si>
    <t>008/MoU/BAWASLU/02.00/IV/2015</t>
  </si>
  <si>
    <t>11770/UN6.RKT/TU/2015</t>
  </si>
  <si>
    <t>Pendidikan dan Pelatihan SDM Badan Pengawas Pemilihan Umum</t>
  </si>
  <si>
    <t>Kemlu BADAN PENGKAJIAN DAN PENGEMBANGAN KEBIJAKAN</t>
  </si>
  <si>
    <t>Direktorat Jenderak Kerjasama ASEAN Kementerian Luar Negeri RI</t>
  </si>
  <si>
    <t>Badan Pengkajian dan Pengembangan Kebijakan Kementerian Luar Negeri</t>
  </si>
  <si>
    <t>12747/UN6.RKT/TU/2015</t>
  </si>
  <si>
    <t>Pembentukan Kajian Asia Afrika (PKKA) di Unpad</t>
  </si>
  <si>
    <t>Fisip/ Teunku Reiza Dadan</t>
  </si>
  <si>
    <t>0812 23693234</t>
  </si>
  <si>
    <t>0812 20503050</t>
  </si>
  <si>
    <t>Stikes HI Jambi</t>
  </si>
  <si>
    <t>Farmasi/ Rizki / Dekan</t>
  </si>
  <si>
    <t>Rahmadevi</t>
  </si>
  <si>
    <t>0813 63291898</t>
  </si>
  <si>
    <t>la_dev18@yahoo.com</t>
  </si>
  <si>
    <t>Barmi 0852 66408089 Stikes</t>
  </si>
  <si>
    <t>PT Prodia Widyahusada</t>
  </si>
  <si>
    <t>13625/UN6.RKT/TU 2015</t>
  </si>
  <si>
    <t>08/PD/MOU/PRODIA-UNPAD/IV/2015</t>
  </si>
  <si>
    <t>PT Prodia Widyahusada &amp; Fak Farmasi</t>
  </si>
  <si>
    <t>1184/UN6.P/PKS 2015</t>
  </si>
  <si>
    <t>09/PD/PKS/PRODIA-UNPAD/IV/2015</t>
  </si>
  <si>
    <t>PT Prodia OHI International &amp; Fak Farmasi</t>
  </si>
  <si>
    <t>13626/UN6.RKT/TU 2015</t>
  </si>
  <si>
    <t>153/OHI/MOU-UNPAD/IV/2015</t>
  </si>
  <si>
    <t>154/OHI/MOU-UNPAD/IV/2015</t>
  </si>
  <si>
    <t>1185/UN6.P/PKS 2015</t>
  </si>
  <si>
    <t>PT Prodia Stemcell Indonesia</t>
  </si>
  <si>
    <t>13627/UN6.RKT/TU 2015</t>
  </si>
  <si>
    <t>002/MOU/PSI/IV/2015</t>
  </si>
  <si>
    <t>PT Prodia Stemcell Indonesia &amp; Fak Farmasi</t>
  </si>
  <si>
    <t>1186/UN6.P/PKS 2015</t>
  </si>
  <si>
    <t>003/MOU/PSI/IV/2015</t>
  </si>
  <si>
    <t>2 Mei 2015</t>
  </si>
  <si>
    <t>FEB/ Umi Kaltum</t>
  </si>
  <si>
    <t>umi.kaltum@yahoo.com</t>
  </si>
  <si>
    <t>15031/UN6.RKT/TU/2015</t>
  </si>
  <si>
    <t>15030/UN6.RKT/TU/2015</t>
  </si>
  <si>
    <t>Dewan Perwakilan Rakyat Daerah Provinsi Jawa Barat</t>
  </si>
  <si>
    <t>PT. Pengadaian (Persero)</t>
  </si>
  <si>
    <t>14995/UN6.RKT/TU/2015</t>
  </si>
  <si>
    <t>PT. Pelni (Persero)</t>
  </si>
  <si>
    <t>14994/UN6.RKT/TU/2015</t>
  </si>
  <si>
    <t>PT Pos Indonesia (Persero)</t>
  </si>
  <si>
    <t>14993/UN6.RKT/TU/2015</t>
  </si>
  <si>
    <t>14992/UN6.RKT/TU/2015</t>
  </si>
  <si>
    <t>PT. Pindad (Persero)</t>
  </si>
  <si>
    <t>TH.5.2.-01/MOU/2015</t>
  </si>
  <si>
    <t>SKB/9/P/BD/V/2015</t>
  </si>
  <si>
    <t>14991/UN6.RKT/TU/2015</t>
  </si>
  <si>
    <t>PT. Dahana (Persero)</t>
  </si>
  <si>
    <t>MoU/012/V/2015</t>
  </si>
  <si>
    <t>Kementerian Pariwisata dan FIB</t>
  </si>
  <si>
    <t>1809/UN.6H/KS 2015</t>
  </si>
  <si>
    <t>Pengembangan Sumber Daya Manusia pada Industri Pariwisata</t>
  </si>
  <si>
    <t>PT. Wijaya Karya (Persero) WIKA</t>
  </si>
  <si>
    <t>FIB/ Pak Yuyu</t>
  </si>
  <si>
    <t xml:space="preserve">dekan </t>
  </si>
  <si>
    <t>Ikatan Penerbit Indonesia (IKAPI) Jawa Barat</t>
  </si>
  <si>
    <t>11684/UN6.RKT/TU/2015</t>
  </si>
  <si>
    <t>026/IJB/III/2015</t>
  </si>
  <si>
    <t>Pengembangan Bale Pabukon</t>
  </si>
  <si>
    <t>Fisip/ Ramadahan</t>
  </si>
  <si>
    <t>ramadhanpancasilawan@gmail.com</t>
  </si>
  <si>
    <t>0896 57378691</t>
  </si>
  <si>
    <t>Timor Leste</t>
  </si>
  <si>
    <t>FK/ Gono</t>
  </si>
  <si>
    <t>R. Vijayanti Wirasasmita</t>
  </si>
  <si>
    <t>08777 8666 138</t>
  </si>
  <si>
    <t>ratnavijayanti@yahoo.com</t>
  </si>
  <si>
    <t xml:space="preserve">KS  </t>
  </si>
  <si>
    <t>Universitas Kebangsaan</t>
  </si>
  <si>
    <t>PT Sumber Hidup Sehat</t>
  </si>
  <si>
    <t>Rumah Sakit Kanker "Dharmais"</t>
  </si>
  <si>
    <t>Farmasi / Melisa</t>
  </si>
  <si>
    <t>HK.05.01/1/7190/2014</t>
  </si>
  <si>
    <t>1940/UN6.P/PKS/2014</t>
  </si>
  <si>
    <t>31 Juli 2017</t>
  </si>
  <si>
    <t>Penyelengaraan Pendidikan, Penelitian dan Praktek Kerja</t>
  </si>
  <si>
    <t>2065/UN6.P/PKS/2014</t>
  </si>
  <si>
    <t>014/VG/VIII/14</t>
  </si>
  <si>
    <t>PT. Sumber Hidup Sehat</t>
  </si>
  <si>
    <t>&lt;lestari.manggong@mail.unpad.ac.id</t>
  </si>
  <si>
    <t>FIB/ Ibu Lestari</t>
  </si>
  <si>
    <t>N. A. Dobrolubov State Linguistics University</t>
  </si>
  <si>
    <t>WESTERN MINING NETWORK LIMITED</t>
  </si>
  <si>
    <t>KRAKATOA RESOURCES LIMITED</t>
  </si>
  <si>
    <t>FMIPA / Camelia Panatarani</t>
  </si>
  <si>
    <t>Ir. Budi Santoso</t>
  </si>
  <si>
    <t>bdisan@gmail.com</t>
  </si>
  <si>
    <t>Aryo Bimo</t>
  </si>
  <si>
    <t>aryobimo23@sitasagroup.com</t>
  </si>
  <si>
    <t>Husni Thamrim</t>
  </si>
  <si>
    <t>Thamrin19@yahoo.com</t>
  </si>
  <si>
    <t>8 Juni 2015</t>
  </si>
  <si>
    <t>Suhaemi / Vijayanti</t>
  </si>
  <si>
    <t xml:space="preserve">Kerja sama </t>
  </si>
  <si>
    <t>Provinsi Bengkulu</t>
  </si>
  <si>
    <t>21 Mei 2015</t>
  </si>
  <si>
    <t xml:space="preserve">BPIP </t>
  </si>
  <si>
    <t>Aceng</t>
  </si>
  <si>
    <t>18554/UN6.RKT/TU/2015</t>
  </si>
  <si>
    <t>51/REK/UNIK/NKK/VI/2015</t>
  </si>
  <si>
    <t>8 June 2015</t>
  </si>
  <si>
    <t>STIE Harapan Ibu Jambi</t>
  </si>
  <si>
    <t>13269/UN6.RKT/TU/2015</t>
  </si>
  <si>
    <t>2015/STIKES/JBI/IV/Bp-2015</t>
  </si>
  <si>
    <t>HK.05.01/V.3/702/2015</t>
  </si>
  <si>
    <t>5177/UN6.WR3/TU/2015</t>
  </si>
  <si>
    <t>31 Desember 2015</t>
  </si>
  <si>
    <t>Majelis Permusyawaratan Rakyat (MPR RI)</t>
  </si>
  <si>
    <t>13070/UN6.RKT/TU/2015</t>
  </si>
  <si>
    <t>Program Penguatan Demokrasi Pancasila Padjadjaran Law Fair 2015</t>
  </si>
  <si>
    <t>Pemerintah Provinsi Bengkulu</t>
  </si>
  <si>
    <t>06/PKS.X/2015</t>
  </si>
  <si>
    <t>17240/UN6.RKT/TU/2015</t>
  </si>
  <si>
    <t>Pemerintah Kota Cirebon</t>
  </si>
  <si>
    <t>FIB / Dr. Hazbini</t>
  </si>
  <si>
    <t>0813 13273674</t>
  </si>
  <si>
    <t>hazbini@gmail.com</t>
  </si>
  <si>
    <t>Dra. Sumarni, M.A</t>
  </si>
  <si>
    <t>MOU 76/DIRUT/0515</t>
  </si>
  <si>
    <t>11 Juni 2015</t>
  </si>
  <si>
    <t>Krakatoa Resources Limited</t>
  </si>
  <si>
    <t>Western Mining Network Limited</t>
  </si>
  <si>
    <t>19340/UN6.RKT/TU 2015</t>
  </si>
  <si>
    <t>KTA/2015/VI/MOU/01</t>
  </si>
  <si>
    <t>001/WMN-UNPAD/MOU/VI/2015</t>
  </si>
  <si>
    <t>003-KR/UN51/AK/2015</t>
  </si>
  <si>
    <t>17874/UN6.RKT/TU/2015</t>
  </si>
  <si>
    <t>348/UN58/KS/2015</t>
  </si>
  <si>
    <t>27 Mei 2015</t>
  </si>
  <si>
    <t>27 May 2015</t>
  </si>
  <si>
    <t>18 Juni 2015</t>
  </si>
  <si>
    <t>Fikom/Jenni ratna Suminar</t>
  </si>
  <si>
    <t>0812 1485860</t>
  </si>
  <si>
    <t>jenny.ratna@yahoo.com</t>
  </si>
  <si>
    <t>Universitas Borneo</t>
  </si>
  <si>
    <t>9 Juni 2015</t>
  </si>
  <si>
    <t>15 Juni 2015</t>
  </si>
  <si>
    <t>Pt Grafindo Nusanatara</t>
  </si>
  <si>
    <t>15 Mei 2015</t>
  </si>
  <si>
    <t>Ayu Dewita</t>
  </si>
  <si>
    <t>0812 12881515</t>
  </si>
  <si>
    <t>ayu2dewita2yahoo.com</t>
  </si>
  <si>
    <t>LPPM/ Sondy</t>
  </si>
  <si>
    <t>sondikus@yahoo.com</t>
  </si>
  <si>
    <t>1 Juni 2015</t>
  </si>
  <si>
    <t>Ida Farida</t>
  </si>
  <si>
    <t>0857 79567606</t>
  </si>
  <si>
    <t>ida@upj.ac.id</t>
  </si>
  <si>
    <t>Kemahasiswaan / Siti N</t>
  </si>
  <si>
    <t>08122 045922</t>
  </si>
  <si>
    <t>Star EnergyGeothermal</t>
  </si>
  <si>
    <t>Achmad Nauval</t>
  </si>
  <si>
    <t>0812 2024208</t>
  </si>
  <si>
    <t>achmad.nauval@starenergy.co.id</t>
  </si>
  <si>
    <t>kementerian Koordinator Bidang Pembangunan Manusia dan Kebudayaan</t>
  </si>
  <si>
    <t>Dr. Anton Kurmelev</t>
  </si>
  <si>
    <t>anton.kurmelev@gmail.com</t>
  </si>
  <si>
    <t>ibu lestrasi</t>
  </si>
  <si>
    <t>Pt Yamaha Indonesia Motor Manufacturing</t>
  </si>
  <si>
    <t>draft MoU</t>
  </si>
  <si>
    <t>Mimi</t>
  </si>
  <si>
    <t>021 461 2222 ext 333/555</t>
  </si>
  <si>
    <t>mimi_R&amp;D@yamaha-motor.co.id</t>
  </si>
  <si>
    <t>LPPM/ I made Joni / Camelia</t>
  </si>
  <si>
    <t>Dr. Nina Ratnaningsih</t>
  </si>
  <si>
    <t>08122 043959</t>
  </si>
  <si>
    <t>nratnanina@gmail.com</t>
  </si>
  <si>
    <t>FK / gono</t>
  </si>
  <si>
    <t>Kementerian Koordinator Bidang Pembangunan Manusia dan Kebudayaan</t>
  </si>
  <si>
    <t>02/NKB/KEMENKOP/PMK/V/2015</t>
  </si>
  <si>
    <t>16591/UN6.RKT/TU/2015</t>
  </si>
  <si>
    <t>Pengembangan Potensi Daerah Dalam Rangka Pemberdayaan Masyarakat, Desa dan Kawasan</t>
  </si>
  <si>
    <t>PT. Indowooyang</t>
  </si>
  <si>
    <t>18553/UN6.RKT/TU 2015</t>
  </si>
  <si>
    <t>233/CTV/MOU/VI/2015</t>
  </si>
  <si>
    <t>Kementerian Kesehatan</t>
  </si>
  <si>
    <t xml:space="preserve">Ibu Ida </t>
  </si>
  <si>
    <t>0813 21454672</t>
  </si>
  <si>
    <t>bpth.jm@gmail.com dan idacahyati72@gmail.com</t>
  </si>
  <si>
    <t>LP3M dan UPT Ilmu Lingkungan</t>
  </si>
  <si>
    <t>Majalah Mangle</t>
  </si>
  <si>
    <t>25 juni 2015</t>
  </si>
  <si>
    <t>Drs. Enca Wiarna</t>
  </si>
  <si>
    <t>022 – 730 3438</t>
  </si>
  <si>
    <t xml:space="preserve">FIB/Dr. Gugun Gunardi, Drs., M.Hum </t>
  </si>
  <si>
    <t>022 – 779 6482</t>
  </si>
  <si>
    <t>PRJ-747/LPDP/2015</t>
  </si>
  <si>
    <t>19769/UN6.WR1/TU/2015</t>
  </si>
  <si>
    <t>Pengelolaan Beasiswa Pendidikan Indonsia Angkatan III</t>
  </si>
  <si>
    <t>PT. Paragon Technology and inovation - Wardah Cosmestic</t>
  </si>
  <si>
    <t>0289.FMR.E.02.2015</t>
  </si>
  <si>
    <t>6896/UN6.WR1/TU/2015</t>
  </si>
  <si>
    <t>31 Desember 2016</t>
  </si>
  <si>
    <t>Pemberian Beasiswa Wardah Foundation Kepada Mahasiswa Program Sarjana Unpad</t>
  </si>
  <si>
    <t>20867/UN6.RKT/TU/2015</t>
  </si>
  <si>
    <t>022/b/Red-M/VI/2015</t>
  </si>
  <si>
    <t>010/A/P-M/VI/2015</t>
  </si>
  <si>
    <t>20868/UN6.RKT/TU/2015</t>
  </si>
  <si>
    <t>BPPK Kementerian Luar Negeri</t>
  </si>
  <si>
    <t>Fisip/Teunku Reija</t>
  </si>
  <si>
    <t>18393/UN6.RKT/TU/2015</t>
  </si>
  <si>
    <t>19394/UN6.WR1/TU/2015</t>
  </si>
  <si>
    <t>010/PK/YMJS/06.15</t>
  </si>
  <si>
    <t>009/PK/YMJS/06.2015</t>
  </si>
  <si>
    <t>Beasiswa Pembangunan Jaya</t>
  </si>
  <si>
    <t>Kementerian Kesehatan RI Dirjen Bina Kefarmasian dan alat Kesehatan</t>
  </si>
  <si>
    <t>HK.05.01/V/909/2015</t>
  </si>
  <si>
    <t>20866/UN6.RKT/TU/2015</t>
  </si>
  <si>
    <t>Badan Narkotika Nasional RI (BNN)</t>
  </si>
  <si>
    <t>Novy Setyo</t>
  </si>
  <si>
    <t>novys@ymail.com</t>
  </si>
  <si>
    <t>085 228118702, 021 80871566 ext 240</t>
  </si>
  <si>
    <t>9 Juli 2015</t>
  </si>
  <si>
    <t>Livia Natalia</t>
  </si>
  <si>
    <t>081 22024759</t>
  </si>
  <si>
    <t>liviababo@yahoo.com</t>
  </si>
  <si>
    <t>Pengembangan dan Peningkatan Kapasitas Produksi Bahan  Baku Obat dan Bahan BAku Obat Tradisional</t>
  </si>
  <si>
    <t>30 Juni 2015</t>
  </si>
  <si>
    <t>6 Juli 2015</t>
  </si>
  <si>
    <t>Zulfikar Biruni</t>
  </si>
  <si>
    <t>0818 02065256</t>
  </si>
  <si>
    <t>bbo_prodisfm@yahoo.com dan zulfikar.biruni@gmail.com</t>
  </si>
  <si>
    <t>Melisa Intan Barliana</t>
  </si>
  <si>
    <t>melisabarliana@gmail.com</t>
  </si>
  <si>
    <t>Deputi Bidang Evaluasi Kinerja Pembangunan Kementerian Perencanaan Pembangunan Nasional/Badan Perencanaan Pembangunan Nasional</t>
  </si>
  <si>
    <t>NKB 25/SES/05/2015</t>
  </si>
  <si>
    <t>16094/UN6.RKT/TU/2015</t>
  </si>
  <si>
    <t>Kerja Sama Pelaksanaan Kegiatan Evaluasi Kinwerja Pembangunan Daerah (ELPD)</t>
  </si>
  <si>
    <t>15 Oktober 2018</t>
  </si>
  <si>
    <t>Badan Penelitian dan Pengembangan Energi dan Sumber Daya Mineral Kementerian ESDM</t>
  </si>
  <si>
    <t>3432/05/BLB/2015</t>
  </si>
  <si>
    <t>22935/UN6.RKT/TU/2015</t>
  </si>
  <si>
    <t>8 Juli 2015</t>
  </si>
  <si>
    <t>Kerja sama Pendidikan, Penelitian dan Pengabdian kepada Masyarakat serta Pengembangan Teknologi di Bidang Energy dan Sumber Daya Mineral</t>
  </si>
  <si>
    <t xml:space="preserve">Universitas Singaperbangsa Karawang </t>
  </si>
  <si>
    <t>…./A.4/UN64/VII/2015</t>
  </si>
  <si>
    <t>22298/UN6.RKT/TU/2015</t>
  </si>
  <si>
    <t>2 July 2015</t>
  </si>
  <si>
    <t>PT. Bank Negara Indonesia 46 (BNI)</t>
  </si>
  <si>
    <t>22825/UN6.WR1/TU/2015</t>
  </si>
  <si>
    <t>WBN/1/2600</t>
  </si>
  <si>
    <t>ADD Perjanjian Kerja Sama Hibah Beasiswa Kemitraan</t>
  </si>
  <si>
    <t>TEKMIRA Kemenenterian ESDM</t>
  </si>
  <si>
    <t xml:space="preserve">Agustus </t>
  </si>
  <si>
    <t>Yuhelda</t>
  </si>
  <si>
    <t>081 214108880</t>
  </si>
  <si>
    <t>LPPM / Sondi</t>
  </si>
  <si>
    <t>0815 6054135</t>
  </si>
  <si>
    <t>Universitas Singaperbangsa Karawang</t>
  </si>
  <si>
    <t>PKS Final</t>
  </si>
  <si>
    <t>2 Julli 2015</t>
  </si>
  <si>
    <t>BNI 46</t>
  </si>
  <si>
    <t>ADD Final</t>
  </si>
  <si>
    <t>6 Jui 2015</t>
  </si>
  <si>
    <t>PT. Bank Pembangunan Daerah Jawa Barat dan Banten, Tbk. (BJB)</t>
  </si>
  <si>
    <t>23426/UN6.WR1/TU/2015</t>
  </si>
  <si>
    <t>059/PKS/DIR-INS/2015</t>
  </si>
  <si>
    <t>Layanan Perbayaran Biaya Pendidikan Unpad</t>
  </si>
  <si>
    <t>PT. Yamaha Indonesia Motor Manufacturing</t>
  </si>
  <si>
    <t>16590/UN6.RKT/TU/2015</t>
  </si>
  <si>
    <t>26/1515/I/PP-1/01</t>
  </si>
  <si>
    <t>FK/Dr Yudi</t>
  </si>
  <si>
    <t xml:space="preserve">                                                              </t>
  </si>
  <si>
    <t>27377/UN6.RKT/TU/2015</t>
  </si>
  <si>
    <t>010/NK/DIR-INS/2015</t>
  </si>
  <si>
    <t>Kepolisian  Negara Republik Indonesia</t>
  </si>
  <si>
    <t>B/33/VIII/2015</t>
  </si>
  <si>
    <t>27677/UN6.RKT/TU/2015</t>
  </si>
  <si>
    <t>POLRI</t>
  </si>
  <si>
    <t>24 Agustus 2015</t>
  </si>
  <si>
    <t>Kerjasama</t>
  </si>
  <si>
    <t>Kompol Saifudin</t>
  </si>
  <si>
    <t>0812 84071972</t>
  </si>
  <si>
    <t>Tini Martini, SH</t>
  </si>
  <si>
    <t>0811 8801111</t>
  </si>
  <si>
    <t>tini.martini20@gmail.com</t>
  </si>
  <si>
    <t>0815 7136201</t>
  </si>
  <si>
    <t>FISIP/Dr. Dra. Nunung Nurwanti, M.S.</t>
  </si>
  <si>
    <t>Pemerintah Kota Balikpapan</t>
  </si>
  <si>
    <t>Fisip/ Dr. duddy H</t>
  </si>
  <si>
    <t>0822 21616123</t>
  </si>
  <si>
    <t>Otoritas Jasa Keuangan (OJK)</t>
  </si>
  <si>
    <t>FEB/Wardhana</t>
  </si>
  <si>
    <t>MIPA/ Ibu Budi &amp; FEB/ Ibu Pipit</t>
  </si>
  <si>
    <t>Kabupaten Teluk Bintuni Papua</t>
  </si>
  <si>
    <t>015/UN6.R/KS/2015</t>
  </si>
  <si>
    <t>061/PKS-UNPAD/CSR/01-2015</t>
  </si>
  <si>
    <t>Kerja sama Pengembangan Petani Binaan</t>
  </si>
  <si>
    <t>Direktorat Jenderal Pengolahan dan Pemasaran Hasil Pertanian Kementerian Pertanian RI</t>
  </si>
  <si>
    <t>484/HM.240/G/06/2015</t>
  </si>
  <si>
    <t>21281/UN6.RKT/TU/2015</t>
  </si>
  <si>
    <t>Kerja Sama Swakelola Kegiatan Pembinaan dan Sertifikasi Pertanian Organik</t>
  </si>
  <si>
    <t>126.1/Sekt/PPHP/VI/2015</t>
  </si>
  <si>
    <t>1578/UN6.R/KS/2015</t>
  </si>
  <si>
    <t>Pelaksaaan Pekerjaan Kegiatan Pembinaan dan Sertifikasi Pertanian Organik (KOMODITI PADI) oleh Perguruan Tinggi</t>
  </si>
  <si>
    <t>Pusat Mata Nasional Rumah Sakit Mata Cicendo</t>
  </si>
  <si>
    <t>19516/UN6.RKT/TU/2015</t>
  </si>
  <si>
    <t>HK.00.16/II/2037/2015</t>
  </si>
  <si>
    <t>Pengoperasian Alat Vitek dan Penunjangnya di Pusat Mata Nasional Rumah Sakit Mata Cicendo Bandung</t>
  </si>
  <si>
    <t>PT. Sido Muncul, Tbk</t>
  </si>
  <si>
    <t>30562/UN6.RKT/TU/2015</t>
  </si>
  <si>
    <t>PT Sido Muncul</t>
  </si>
  <si>
    <t>FK / Fikom Rachman</t>
  </si>
  <si>
    <t>0813 18963832</t>
  </si>
  <si>
    <t xml:space="preserve">Ibu 'Tiur </t>
  </si>
  <si>
    <t>0812 20104475</t>
  </si>
  <si>
    <t>Direktur Jenderal Pengendalian Daerah Aliran Sungai dan Hutan Lindung Kementerian Lingkungan Hidup dan Kehutanan</t>
  </si>
  <si>
    <t>PKS.9/V-SET/2015</t>
  </si>
  <si>
    <t>20225/UN6.RKT/TU/2015</t>
  </si>
  <si>
    <t>Peran Serta Peserta Didik, Pendidikan dan Tenaga Kependidikan dalam Gerakan Penanaman Pohon</t>
  </si>
  <si>
    <t>Jaminan Pemeliharaan Kesehatan Masyarakat (JPKM)</t>
  </si>
  <si>
    <t>097/IX/SP/JPKM-SS/2015</t>
  </si>
  <si>
    <t>292/UN6.WR1/TU/2015</t>
  </si>
  <si>
    <t>Pemerintah Provinsi Maluku</t>
  </si>
  <si>
    <t>420-52 TAHUN 2015</t>
  </si>
  <si>
    <t>28827/UN6.RKT/TU/2015</t>
  </si>
  <si>
    <t>Kerja sama di bidang pendidikan, pelatihan, penelitian, dan pengabdian kepada masyarakat serta perencanaan pembangunan</t>
  </si>
  <si>
    <t>073/KB.36-HUK/2015</t>
  </si>
  <si>
    <t>18833/UN6.RKT/TU/2015</t>
  </si>
  <si>
    <t>Kerja Sama Bidang Pemerintahan, Pembangunan dan Kemasyarakatan di Lingkungan Pemerintah Kabupaten Sumedang</t>
  </si>
  <si>
    <t xml:space="preserve">      00. 01 Pemerintah Kota dan Kabupaten</t>
  </si>
  <si>
    <t xml:space="preserve">      00. 02 BUMN</t>
  </si>
  <si>
    <t xml:space="preserve">      00. 05 POLRI</t>
  </si>
  <si>
    <t xml:space="preserve">      00. 06 Rumah Sakit</t>
  </si>
  <si>
    <t>PT Pupuk Kaltim, Tbk (Persero)</t>
  </si>
  <si>
    <t xml:space="preserve">      00. 03 Kementerian/Institusi Pemerintah</t>
  </si>
  <si>
    <t>27955/UN6.RKT/TU/2013</t>
  </si>
  <si>
    <t>Kementerian Kesehatan PPSDM</t>
  </si>
  <si>
    <t xml:space="preserve">      00. 04 TNI</t>
  </si>
  <si>
    <t>Otoritas Jasa Keuangan</t>
  </si>
  <si>
    <t>PRJ-01/D.06/2015</t>
  </si>
  <si>
    <t>32915/UN6.RKT/TU/2015</t>
  </si>
  <si>
    <t>Kerjasama Pengembangan Sektor Jasa Keuangan, Peningkatan Literasi Keuangan dan Perlindungan Konsumen di sekrot Jasa Keuangan</t>
  </si>
  <si>
    <t>Pemerintah Kota dan Kabupaten Provinsi Jawa Timur</t>
  </si>
  <si>
    <t xml:space="preserve"> Pemerintah Kota dan Kabupaten Provinsi Jawa Barat</t>
  </si>
  <si>
    <t>Pemerintah Kota dan Kabupaten Provinsi Sumatera</t>
  </si>
  <si>
    <t>Pemerintah Kota dan Kabupaten Provinsi Sulawesi</t>
  </si>
  <si>
    <t>Pemerintah Kota dan Kabupaten Provinsi Banten</t>
  </si>
  <si>
    <t>Pemerintah Kota dan Kabupaten Provinsi Papua</t>
  </si>
  <si>
    <t>Pemerintah Kota dan Kabupaten Provinsi Jawa Tengah</t>
  </si>
  <si>
    <t xml:space="preserve">Pemerintah Kota dan Kabupaten Provinsi Kalimantan </t>
  </si>
  <si>
    <t>Pusat Mata Nasional Rumah Sakit Mata Cicendo -  Rektor Unpad</t>
  </si>
  <si>
    <t>Rumah Sakit Kanker "Dharmais" - Fakultas Farmasi Unpad</t>
  </si>
  <si>
    <t>BI + Kab Bandung Barat + Unpad</t>
  </si>
  <si>
    <t>20 Oktober 2015</t>
  </si>
  <si>
    <t>radiani_n@bi.go.id</t>
  </si>
  <si>
    <t>Faperta/Dr. Tommy Perdana</t>
  </si>
  <si>
    <t>0811 215246</t>
  </si>
  <si>
    <t>tomyp1973@yahoo.com</t>
  </si>
  <si>
    <t>Radiani Nurwitasari - Dina</t>
  </si>
  <si>
    <t>0813 21570471 0813 1918 5370</t>
  </si>
  <si>
    <t>Faperta/Rija</t>
  </si>
  <si>
    <t>0812 2162928</t>
  </si>
  <si>
    <t>Pertanahan BPN</t>
  </si>
  <si>
    <t>BPJS</t>
  </si>
  <si>
    <t>FEB/Poppy R</t>
  </si>
  <si>
    <t>RIKEN NISHINA CENTER FOR ACCELERATOR-BASED SCIENCE</t>
  </si>
  <si>
    <t>risdiana@phys.unpad.ac.id</t>
  </si>
  <si>
    <t>Pisikologi/Risdiana</t>
  </si>
  <si>
    <t>BJB PEMBERIAN FASILITAS bjb KREDIT GUNA BHAKTI</t>
  </si>
  <si>
    <t>26389/UN6.WR1/TU/2015</t>
  </si>
  <si>
    <t xml:space="preserve">Beasiswa Kemitraan </t>
  </si>
  <si>
    <t>Kerja Sama Pelaksanaan Kegiatan Evaluasi Kinwerja Pembangunan Daerah (EKPD)</t>
  </si>
  <si>
    <t>Fapet/Indrawati</t>
  </si>
  <si>
    <t>yudhasmara_99@yahoo.com</t>
  </si>
  <si>
    <t>Akademik Keperawatan Garut (akper)</t>
  </si>
  <si>
    <t>Ibu Sukma</t>
  </si>
  <si>
    <t>081 22082301</t>
  </si>
  <si>
    <t>ahmad.sukma@yahoo.co.id</t>
  </si>
  <si>
    <t>Biro Akademik</t>
  </si>
  <si>
    <t>suda ttd pak rektor</t>
  </si>
  <si>
    <t xml:space="preserve">Ajou </t>
  </si>
  <si>
    <t>Amandement</t>
  </si>
  <si>
    <t>FEB / Gege</t>
  </si>
  <si>
    <t>Kerjasama Pengembangan Sektor Jasa Keuangan, Peningkatan Literasi Keuangan dan Perlindungan Konsumen di sektor Jasa Keuangan</t>
  </si>
  <si>
    <t>PT. Yamaha Indonesia Motor Manufacturing - LPPM</t>
  </si>
  <si>
    <t>26/1515/i/PP-1/01</t>
  </si>
  <si>
    <t>16591/UN6.LPPM/TU/2015</t>
  </si>
  <si>
    <t>Kegiatan Pengembangan Jasa, Menyediakan SDM bidang teknis dan Manajerial dan Riset</t>
  </si>
  <si>
    <t>17/8/DPUM/Bd</t>
  </si>
  <si>
    <t>350/UN6.RKT/TU/2015</t>
  </si>
  <si>
    <t>Badan Penelitian dan Pengembangan Energi dan Sumber Daya Mineral Kementerian ESDM (TEKMIRA)</t>
  </si>
  <si>
    <t>Pusat Penelitian dan Pengembangan Teknologi Miniral dan Batubara (TEKMIRA)</t>
  </si>
  <si>
    <t>1470.A/05/BLT/2015</t>
  </si>
  <si>
    <t>2249/UN6.R/KS/2015</t>
  </si>
  <si>
    <t>Penerlitian dan Pengembangan Teknologi Proses Pemisahan Gadolinium dari Senotim dan Monasit</t>
  </si>
  <si>
    <t>Direktorat Jenderal Kerjasama ASEAN Kementerian Luar Negeri RI</t>
  </si>
  <si>
    <t>Akademi Keperawatan (Akper) Pemkab Garut</t>
  </si>
  <si>
    <t>35290/UN6.RKT/TU/2015</t>
  </si>
  <si>
    <t>422.1/605/Akper/15</t>
  </si>
  <si>
    <t>21 October 2015</t>
  </si>
  <si>
    <t>KAZAKH NATIONAL AGRARIAN UNIVERSITY, ALMATY, KAZAKHSTAN</t>
  </si>
  <si>
    <t>Faperta / Betty</t>
  </si>
  <si>
    <t>081 22387122</t>
  </si>
  <si>
    <t>Kabupaten Tasik</t>
  </si>
  <si>
    <t>Fisip / Ira Irawati</t>
  </si>
  <si>
    <t>0877 22576768</t>
  </si>
  <si>
    <t>BPPT Kementerian Pertanian</t>
  </si>
  <si>
    <t>Faperta/ Dekan</t>
  </si>
  <si>
    <t>30 Oktober 2015</t>
  </si>
  <si>
    <t>Kota Balikpapan (Kaltim)</t>
  </si>
  <si>
    <t>1 Oktober 2015</t>
  </si>
  <si>
    <t>Fisip / Ade Bekti</t>
  </si>
  <si>
    <t>0878 24851362</t>
  </si>
  <si>
    <t>LIPI</t>
  </si>
  <si>
    <t>29 Oktober 2015</t>
  </si>
  <si>
    <t>Kerja Sama</t>
  </si>
  <si>
    <t>Pemerintah Kota Balikpapan Provinsi Kaltim</t>
  </si>
  <si>
    <t>30561/UN6.RKT/TU/2015</t>
  </si>
  <si>
    <t>180/13/MoU/HK/X/2015</t>
  </si>
  <si>
    <t>Pemerintah Kota Balikpapan Provinsi Kaltim - FISIP</t>
  </si>
  <si>
    <t>810/2134/BKD/2015</t>
  </si>
  <si>
    <t>12674/UN6.G1/KS/2015</t>
  </si>
  <si>
    <t>Pembuatan Naskah Soal Tes Kompetensi Bidang TKB Seleksi CPNS Kota Balikpapan 2015</t>
  </si>
  <si>
    <t>Badan Penelitian dan Pengembangan Pertanian Kementerian Pertanian</t>
  </si>
  <si>
    <t>36810/UN6.RKT/TU/2015</t>
  </si>
  <si>
    <t>Pengembangan Taman Sains Pertanian(TSP) Taman Teknologi Pertanian(TTP) dan Gelasr Lapan Inovasi Pertanian</t>
  </si>
  <si>
    <t>08/NKB/KEMENKO/PMK/VI/2015</t>
  </si>
  <si>
    <t>19664/UN6.RKT/TU/2015</t>
  </si>
  <si>
    <t>Analisis Kebijakan Bidang Koordinasi Penanggulan Kemiskinan dan Perlindungan Sosial</t>
  </si>
  <si>
    <t>Pemerintah Kabupaten Tasikmalaya BKD</t>
  </si>
  <si>
    <t>027/325.1/BKPLD/2015</t>
  </si>
  <si>
    <t>12327/UN6.RKT/TU/2015</t>
  </si>
  <si>
    <t>Meningkatkan Kualitas pelaksanaan tugas dan fungsi dari masing-masing pihak sesuai dengan kewenangannya</t>
  </si>
  <si>
    <t>Pemerintah Kabupaten Tasikmalaya BKD - FISIP</t>
  </si>
  <si>
    <t>027/364.1/BKPLD/2015</t>
  </si>
  <si>
    <t>5734/UN6.G/KS/2015</t>
  </si>
  <si>
    <t>Panduan sistem Operasional Assesment Pegawai di Lingkungan Kab Tasikmalaya pada Kegiatan Manajemen Assesment Center</t>
  </si>
  <si>
    <t>34802/UN6.RKT/TU/2015</t>
  </si>
  <si>
    <t>524.01/1669/Disnak</t>
  </si>
  <si>
    <t>SekretariatDewan Perwakilan Rakyat Daerah Kota Banjarmasih</t>
  </si>
  <si>
    <t>001/SET-DPRD/2015</t>
  </si>
  <si>
    <t>38390/UN6.WR3/TU/2015</t>
  </si>
  <si>
    <t>38389/UN6.WR3/TU/2015</t>
  </si>
  <si>
    <t>002/SET-DPRD/2015</t>
  </si>
  <si>
    <t>Penyelenggaran Bimbingan Teknis Sekretariat DPRD Kota Banjarmasin Provinsi Kalimantan Selatan</t>
  </si>
  <si>
    <t>Akademi Keperawatan (Akper) Garut</t>
  </si>
  <si>
    <t>421.4/664/Akper/2015</t>
  </si>
  <si>
    <t>38789/UN6.1.1/TU/2015</t>
  </si>
  <si>
    <t>Pelatihan Pekerti</t>
  </si>
  <si>
    <t>Kementerian Desa, Pembangunan Daerah Tertinggal dan Transmigrasi</t>
  </si>
  <si>
    <t>05/SJ/KB/11/2015</t>
  </si>
  <si>
    <t>39128/UN6.RKT/TU/2015</t>
  </si>
  <si>
    <t>Pendidikan, Penelitian dan Pengabdian Masyarakat di desa, daerah tertinggal, daerah tertentu dan kawasan transmigrasi</t>
  </si>
  <si>
    <t>800/8827/wasdal</t>
  </si>
  <si>
    <t>39691/UN6.WR3/TU/2015</t>
  </si>
  <si>
    <t>Kegiatan Leadership Management Capacity Building (LMCB) di lingkungan Dinas Kesehatan Kabupaten Bandung Tahun 2015</t>
  </si>
  <si>
    <t>PT. Bank Tabungnan Pensiunan Nasional TbK. BTPN</t>
  </si>
  <si>
    <t>36821/UN6.WR3/TU/2015</t>
  </si>
  <si>
    <t>PKS.192a/DIRPB/PBIRM/XI/2015</t>
  </si>
  <si>
    <t>Kerjasama pelatihan dan Pengembangan kewirausahaan beserta layanan jasa perbankan kepada pegawai negeri sipil dilingkungan unpad</t>
  </si>
  <si>
    <t>PT. Asuransi Tokoi Marine Indonesia</t>
  </si>
  <si>
    <t>41569/UN6.RKT/TU/2015</t>
  </si>
  <si>
    <t>042/LGL/XII/2015.TMI-PAD</t>
  </si>
  <si>
    <t>893.7/4626/BKD/2015</t>
  </si>
  <si>
    <t>21455/UN6.B/KS/2015</t>
  </si>
  <si>
    <t>Diklat Fungsional Perencana Tingkat Pertama Tahun 2015</t>
  </si>
  <si>
    <t>Pemerintah Kota Cimahi - FEB</t>
  </si>
  <si>
    <t>Pemerintah Kota Depok - FEB</t>
  </si>
  <si>
    <t>180/96-Prej/2015</t>
  </si>
  <si>
    <t>22293/UN6.B/KS/2015</t>
  </si>
  <si>
    <t>Peningkatan Kemampuan Teknis Aparat Perencana di Lingkungan Pemerintah Kota Cimahi</t>
  </si>
  <si>
    <t>Pemerintah Kabupaten Majalengka Provinsi Jawa barat</t>
  </si>
  <si>
    <t>Pemerintah Kabupaten Kuningan Provinsi Jawa barat</t>
  </si>
  <si>
    <t>43496/UN6.RKT/TU/2015</t>
  </si>
  <si>
    <t>43497/UN6.RKT/TU/2015</t>
  </si>
  <si>
    <t>PKS/38/2015</t>
  </si>
  <si>
    <t>Universitas Singaperbangsa Karawang (Unsika)</t>
  </si>
  <si>
    <t>42584/UN6.RKT/TU/2015</t>
  </si>
  <si>
    <t>4211/A/UN64/XII/2015</t>
  </si>
  <si>
    <t>Sekretariat Dewan Perwakilan Rakyat Daerah Kota Banjarmasih</t>
  </si>
  <si>
    <t>Layanan Pembayaran Biaya Pendidikan Unpad</t>
  </si>
  <si>
    <t>800/8439/wasdalkes</t>
  </si>
  <si>
    <t>38407/UN6.WR3/TU/2015</t>
  </si>
  <si>
    <t>Seleksi Rekruitmen PTT Dinas Kesehatan Kota Bandung 2015</t>
  </si>
  <si>
    <t>Universitas Satya Wiyata Mandala</t>
  </si>
  <si>
    <t>5472/UN6.RKT/TU/2015</t>
  </si>
  <si>
    <t>005/R.MoU/USWIM/II/2015</t>
  </si>
  <si>
    <t>12 February 2015</t>
  </si>
  <si>
    <t>4214/A.2/UN6/XII/2015</t>
  </si>
  <si>
    <t>42586/UN6.1.1/TU/2015</t>
  </si>
  <si>
    <t xml:space="preserve">Pelatihan Pekerti </t>
  </si>
  <si>
    <t>Masih di Subang MoU nya</t>
  </si>
  <si>
    <t>Desember 2015</t>
  </si>
  <si>
    <t>Sekda</t>
  </si>
  <si>
    <t>Kabupaten Kuningan (SPR)</t>
  </si>
  <si>
    <t>Januari 2016</t>
  </si>
  <si>
    <t>Kabupaten Indramayu (SPR)</t>
  </si>
  <si>
    <t>Kabupaten Majalengka (SPR)</t>
  </si>
  <si>
    <t>Drh. Rofiq</t>
  </si>
  <si>
    <t>0812 14009966</t>
  </si>
  <si>
    <t>Drh. Dian</t>
  </si>
  <si>
    <t>0813 24983365</t>
  </si>
  <si>
    <t>dian.daju17@gmail.com</t>
  </si>
  <si>
    <t>drh.rofiq@yahoo.co.id</t>
  </si>
  <si>
    <t>Jajang</t>
  </si>
  <si>
    <t>0812 14016678</t>
  </si>
  <si>
    <t>samudra24@ymail.com</t>
  </si>
  <si>
    <t>Kabupaten Sukabumi (SPR)</t>
  </si>
  <si>
    <t>Berkas Masih di Sekda</t>
  </si>
  <si>
    <t xml:space="preserve">Universitas Efarina </t>
  </si>
  <si>
    <t>PT. Kereta Api Indonesia</t>
  </si>
  <si>
    <t>RSUD Hasan Sadikin (Petscan)</t>
  </si>
  <si>
    <t>PT Ratura Batara</t>
  </si>
  <si>
    <t>Faperta/ Prof. Entun</t>
  </si>
  <si>
    <t>0878 21016008</t>
  </si>
  <si>
    <t>RSUD Dr. Slamet (Seleksi PTT)</t>
  </si>
  <si>
    <t>Fisip/ Pak Bekti</t>
  </si>
  <si>
    <t>Sinergy Foundation (Beasiswa)</t>
  </si>
  <si>
    <t>Kemahasiswaan / Dewi</t>
  </si>
  <si>
    <t>Stikes Budi Luhur Cimahi</t>
  </si>
  <si>
    <t>Fkep/ Wiwin M</t>
  </si>
  <si>
    <t>0818 629678</t>
  </si>
  <si>
    <t>STTNAS Yogyakarta</t>
  </si>
  <si>
    <t>PT. SAS</t>
  </si>
  <si>
    <t>Dir Inovasi, korporasi dan Usaha</t>
  </si>
  <si>
    <t>Fisip / Pak Bekti</t>
  </si>
  <si>
    <t>0822 73999951</t>
  </si>
  <si>
    <t>Kabupaten Purwakarta (SPR)</t>
  </si>
  <si>
    <t>0813 20584432</t>
  </si>
  <si>
    <t>Intan</t>
  </si>
  <si>
    <t>Pemerintah Kabupaten Tangerang</t>
  </si>
  <si>
    <t>FIB/ Prof. Dadang</t>
  </si>
  <si>
    <t>0812 2362093</t>
  </si>
  <si>
    <t>Nilai Kontrak</t>
  </si>
  <si>
    <t>No. Virtual Account</t>
  </si>
  <si>
    <t>KS. Fisip Unpad dengan RSUD Dr. Slamet Kab. Garut</t>
  </si>
  <si>
    <t>1/UN6.G/PKS/2016</t>
  </si>
  <si>
    <t>4/UN6.G/PKS/2016</t>
  </si>
  <si>
    <t>2/UN6.L/PKS/2016</t>
  </si>
  <si>
    <t>KS Fak Keperawatan  dengan STIKes Budi Luhur Cimahi</t>
  </si>
  <si>
    <t>FAKULTAS ILMU SOSIAL DAN ILMU POLITIK</t>
  </si>
  <si>
    <t>3/UN6.P/PKS/2016</t>
  </si>
  <si>
    <t>alisyofyan1978@gmail.com</t>
  </si>
  <si>
    <t>Ali Sofyan</t>
  </si>
  <si>
    <t>Institut Teknologi Sepuluh Nopember</t>
  </si>
  <si>
    <t>Arifin</t>
  </si>
  <si>
    <t>0822 57525915</t>
  </si>
  <si>
    <t>arifin@bme.its.ac.id</t>
  </si>
  <si>
    <t>FK / Ratna Wulan</t>
  </si>
  <si>
    <t>0813 94378880</t>
  </si>
  <si>
    <t>ratnawulan999@gmail.com</t>
  </si>
  <si>
    <t>2/UN6.RKT/MoU/2016</t>
  </si>
  <si>
    <t>RSUD Prov Bangka + RSHS + Unpad</t>
  </si>
  <si>
    <t>Dr. Bayu</t>
  </si>
  <si>
    <t>0812 78865595</t>
  </si>
  <si>
    <t>5/UN6.C/PKS/2016</t>
  </si>
  <si>
    <t>print</t>
  </si>
  <si>
    <t>Start-Up Ukm Padjadjaran Center</t>
  </si>
  <si>
    <t>Dir Inovasi</t>
  </si>
  <si>
    <t>PRJ-2280/LPDP/2015</t>
  </si>
  <si>
    <t>43134/UN6.WR1/TU/2015</t>
  </si>
  <si>
    <t xml:space="preserve">Pengelolaan Beasiswa Pendidikan Indonesia </t>
  </si>
  <si>
    <t>Stikes Budi Luhur Cimahi - Fak Keperawatan</t>
  </si>
  <si>
    <t>010b/D/Bakak-STIKes/I/2016</t>
  </si>
  <si>
    <t>Pelatihan Preceptorship</t>
  </si>
  <si>
    <t>BNI 46 Pay Roll</t>
  </si>
  <si>
    <t>28 Januari 2016</t>
  </si>
  <si>
    <t>BNI 46 Penerbitan dan Pengelolaan Karpeg</t>
  </si>
  <si>
    <t>ADD PKS</t>
  </si>
  <si>
    <t>+</t>
  </si>
  <si>
    <t>STIE Mikroskil Medan</t>
  </si>
  <si>
    <t>Eko Yuliawan</t>
  </si>
  <si>
    <t>0878 69800291</t>
  </si>
  <si>
    <t>eko_yuliawan@mikroskil.ac.id</t>
  </si>
  <si>
    <t>RSUD Kota Bandung</t>
  </si>
  <si>
    <t>F Farmasi / Melisa</t>
  </si>
  <si>
    <t>10/UN6.P/PKS/2016</t>
  </si>
  <si>
    <t>4/UN6.RKT/TU/2016</t>
  </si>
  <si>
    <t>1/UN6.RKT/MoU/2016</t>
  </si>
  <si>
    <t>3/UN6.RKT/MoU/2016</t>
  </si>
  <si>
    <t>5/UN6.RKT/TU/2016</t>
  </si>
  <si>
    <t>AAJI Asuransi</t>
  </si>
  <si>
    <t>FMIPA / Prof Ajat</t>
  </si>
  <si>
    <t>6/UN6.RKT/TU/2016</t>
  </si>
  <si>
    <t>RSUD Gunung Jati  Kota Cirebon</t>
  </si>
  <si>
    <t>11/UN6.C/PKS/2016</t>
  </si>
  <si>
    <t>12/UN6.D/PKS/2016</t>
  </si>
  <si>
    <t>Ehime University</t>
  </si>
  <si>
    <t>Ehime University - FK</t>
  </si>
  <si>
    <t xml:space="preserve">FK / Lia </t>
  </si>
  <si>
    <t>No MoU dan PKS</t>
  </si>
  <si>
    <t>6/UN6.WR2/PKS/2016</t>
  </si>
  <si>
    <t>7/UN6.WR2/PKS/2016</t>
  </si>
  <si>
    <t>8/UN6.3.3/PKS/2016</t>
  </si>
  <si>
    <t>PD Pasar Bermartabat Kota Bandung</t>
  </si>
  <si>
    <t>Fisip / Atar</t>
  </si>
  <si>
    <t>9/UN6.G/PKS/2016</t>
  </si>
  <si>
    <t>Mou</t>
  </si>
  <si>
    <t>Faperta / Indra</t>
  </si>
  <si>
    <t>SEKOLAH TINGGI FARMASI BANDUNG</t>
  </si>
  <si>
    <t>Universitas Kuningan</t>
  </si>
  <si>
    <t>7/UN6.RKT/TU/2016</t>
  </si>
  <si>
    <t>F Farmasi / Rizky A</t>
  </si>
  <si>
    <t>FK/ Rony</t>
  </si>
  <si>
    <t>0813 20191627</t>
  </si>
  <si>
    <t>14/UN6.P/PKS/2016</t>
  </si>
  <si>
    <t>15/UN6.P/PKS/2016</t>
  </si>
  <si>
    <t>13/UN6.G/PKS/2016</t>
  </si>
  <si>
    <t>KPU - FIFIP</t>
  </si>
  <si>
    <t>PT. Danken - FAPERTA</t>
  </si>
  <si>
    <t>BPJS - FARMASI</t>
  </si>
  <si>
    <t>Bio Farma - Fak Kedokteran</t>
  </si>
  <si>
    <t>Direktorat Produksi Dan Distribusi Kefarmasian - Farmasi</t>
  </si>
  <si>
    <t xml:space="preserve">Kementerian Kesehatan Republik Indonesia </t>
  </si>
  <si>
    <t>PT. Exindo Raharja Pratama</t>
  </si>
  <si>
    <t>Faperta / HPT Agus</t>
  </si>
  <si>
    <t>0812 2123945</t>
  </si>
  <si>
    <t>susanto1971@gmail.com</t>
  </si>
  <si>
    <t>KS Fak. Pertanian Unpad dengan PT UPL Indonesia</t>
  </si>
  <si>
    <t>KS Fakultas Pertanian Unpad</t>
  </si>
  <si>
    <t>Dana Kelolaan Fakultas Farmasi Universitas Padjadjaran</t>
  </si>
  <si>
    <t>Universitas Padjadjaran Dengan Komisi Pemilihan Umum</t>
  </si>
  <si>
    <t xml:space="preserve">Bale Pabukon </t>
  </si>
  <si>
    <t xml:space="preserve">988234-40540-1010-36 </t>
  </si>
  <si>
    <r>
      <t>16/UN6.E/PKS</t>
    </r>
    <r>
      <rPr>
        <sz val="11"/>
        <rFont val="Calibri"/>
        <family val="2"/>
        <scheme val="minor"/>
      </rPr>
      <t>/2016</t>
    </r>
  </si>
  <si>
    <r>
      <t>17/UN6.E/PKS</t>
    </r>
    <r>
      <rPr>
        <sz val="11"/>
        <rFont val="Calibri"/>
        <family val="2"/>
        <scheme val="minor"/>
      </rPr>
      <t>/2016</t>
    </r>
  </si>
  <si>
    <r>
      <t>18/UN6.E/PKS</t>
    </r>
    <r>
      <rPr>
        <sz val="11"/>
        <rFont val="Calibri"/>
        <family val="2"/>
        <scheme val="minor"/>
      </rPr>
      <t>/2016</t>
    </r>
  </si>
  <si>
    <t>Lembaga Ilmu Pengetahuan Indonesia (LIPI)</t>
  </si>
  <si>
    <t>28/KS/LIPI/X/2015</t>
  </si>
  <si>
    <t>36316/UN6.RKT/TU/2015</t>
  </si>
  <si>
    <t>Penelitian, Pengembangan, dan Pemanfaatan Ilmu Pengetahuan dan Teknologi</t>
  </si>
  <si>
    <t>Dinas Pendidikan Bandung Barat</t>
  </si>
  <si>
    <t>421/4802.2-Disiskpora/2015</t>
  </si>
  <si>
    <t>Rumah Sakit Umum Daerah dr. Slamet Kabupaten Garut</t>
  </si>
  <si>
    <t>800/1.1/RSUD/I/2016</t>
  </si>
  <si>
    <t>Pelaksanaan Fasilitasi Pengadaan Calon Non PNS RSUDdr. Slamet Kab Garut</t>
  </si>
  <si>
    <t>Yayasan Pertamina</t>
  </si>
  <si>
    <t>29207/UN6.WR1/TU/2015</t>
  </si>
  <si>
    <t>491.B/PF-KPF/PKS/XII/2015</t>
  </si>
  <si>
    <t>Beasiswa Kemitraan</t>
  </si>
  <si>
    <t>Februari 2016</t>
  </si>
  <si>
    <t>Universitas Kurume, Japan</t>
  </si>
  <si>
    <t>Prof. Dr. Akira Tsuda</t>
  </si>
  <si>
    <t>tsuda_akira@kurume_u.ac.jp</t>
  </si>
  <si>
    <t>TSU</t>
  </si>
  <si>
    <t>Gent University</t>
  </si>
  <si>
    <t>Psikologi / Yus Nugraha</t>
  </si>
  <si>
    <r>
      <t>19/UN6.3.3/PKS</t>
    </r>
    <r>
      <rPr>
        <sz val="11"/>
        <rFont val="Calibri"/>
        <family val="2"/>
        <scheme val="minor"/>
      </rPr>
      <t>/2016</t>
    </r>
  </si>
  <si>
    <t>8/UN6.RKT/TU/2016</t>
  </si>
  <si>
    <t>Kabupaten MayBrat</t>
  </si>
  <si>
    <t>Pam</t>
  </si>
  <si>
    <t>Riz</t>
  </si>
  <si>
    <t>Yus</t>
  </si>
  <si>
    <t>agus</t>
  </si>
  <si>
    <t>PT. UPL Indonesia - FAPERTA</t>
  </si>
  <si>
    <t>riz</t>
  </si>
  <si>
    <t>rony</t>
  </si>
  <si>
    <t>melisa</t>
  </si>
  <si>
    <t>Hersanti</t>
  </si>
  <si>
    <t>atar</t>
  </si>
  <si>
    <t>Fisip / Atar / WD 1 / arfin</t>
  </si>
  <si>
    <t>KS / Dir KS</t>
  </si>
  <si>
    <t>rektor / wr3</t>
  </si>
  <si>
    <t>Kabupaten Pangdandaran</t>
  </si>
  <si>
    <t>Pangdandaran</t>
  </si>
  <si>
    <t>PT VM Indonesia</t>
  </si>
  <si>
    <t>Lazis PLN</t>
  </si>
  <si>
    <t>9/UN6.RKT/TU/2016</t>
  </si>
  <si>
    <r>
      <t>20/UN6.RKT/PKS</t>
    </r>
    <r>
      <rPr>
        <sz val="11"/>
        <rFont val="Calibri"/>
        <family val="2"/>
        <scheme val="minor"/>
      </rPr>
      <t>/2016</t>
    </r>
  </si>
  <si>
    <t>Universitas Tadulako</t>
  </si>
  <si>
    <t>10/UN6.RKT/TU/2016</t>
  </si>
  <si>
    <r>
      <t>21/UN6.P/PKS</t>
    </r>
    <r>
      <rPr>
        <sz val="11"/>
        <rFont val="Calibri"/>
        <family val="2"/>
        <scheme val="minor"/>
      </rPr>
      <t>/2016</t>
    </r>
  </si>
  <si>
    <t>PT Pertamina (Persero)</t>
  </si>
  <si>
    <t>Dir KS</t>
  </si>
  <si>
    <t>Batan + Unpad + Kalbe</t>
  </si>
  <si>
    <t xml:space="preserve"> 26 Februari 2016</t>
  </si>
  <si>
    <t>drmulia@ristekdikti.go.id</t>
  </si>
  <si>
    <t>FK / Mulia Rahmansyah</t>
  </si>
  <si>
    <t>11/UN6.RKT/TU/2016</t>
  </si>
  <si>
    <r>
      <t>22/UN6.3.1/PKS</t>
    </r>
    <r>
      <rPr>
        <sz val="11"/>
        <rFont val="Calibri"/>
        <family val="2"/>
        <scheme val="minor"/>
      </rPr>
      <t>/2016</t>
    </r>
  </si>
  <si>
    <t>25 Februari 2016</t>
  </si>
  <si>
    <t>Dong A University</t>
  </si>
  <si>
    <t>FE/ Pini</t>
  </si>
  <si>
    <t>EEI-Indonesia</t>
  </si>
  <si>
    <t>12/UN6.RKT/TU/2016</t>
  </si>
  <si>
    <t>Print-ttd rkt</t>
  </si>
  <si>
    <t>Print-pihak 2</t>
  </si>
  <si>
    <t>Rizky</t>
  </si>
  <si>
    <t>Biro Adm Akademik</t>
  </si>
  <si>
    <t>9882340540102039</t>
  </si>
  <si>
    <t>KS Unpad dengan PT Sarfina Anugerah Sejati</t>
  </si>
  <si>
    <t>Imam</t>
  </si>
  <si>
    <t>Kementerian Tenaga Kerja RI</t>
  </si>
  <si>
    <t>Universitas Tadulako - Farmasi</t>
  </si>
  <si>
    <t>Universitas Tadulako - FMIPA</t>
  </si>
  <si>
    <t>1 Maret 2016</t>
  </si>
  <si>
    <t>Dr. Ruslan Abdullah</t>
  </si>
  <si>
    <t>08124 224983</t>
  </si>
  <si>
    <t>ruslan)abdullah66@yahoo.co.id</t>
  </si>
  <si>
    <t>0812 1408636</t>
  </si>
  <si>
    <t>tati.herlina@unpad.ac.id</t>
  </si>
  <si>
    <t>29/UN6.D/PKS/2016</t>
  </si>
  <si>
    <t>23/UN6.3.3/PKS/2016</t>
  </si>
  <si>
    <t>30/UN6.P/PKS/2016</t>
  </si>
  <si>
    <t>Batan - Farmasi</t>
  </si>
  <si>
    <t>Asep Yana Mulyana</t>
  </si>
  <si>
    <t>asep_yana@batan.go.id</t>
  </si>
  <si>
    <t>Farmasi/Melisa</t>
  </si>
  <si>
    <t>Fmipa/Dr. Tati Herlina</t>
  </si>
  <si>
    <t>W-O-MER-GN 12216</t>
  </si>
  <si>
    <t>imam oke</t>
  </si>
  <si>
    <t>8 Maret 2016</t>
  </si>
  <si>
    <t xml:space="preserve">eva </t>
  </si>
  <si>
    <t>08122 323292</t>
  </si>
  <si>
    <t>Finalt PKS</t>
  </si>
  <si>
    <t>PT Aplikaso Lintasarta</t>
  </si>
  <si>
    <t>Tian</t>
  </si>
  <si>
    <t>0858 82263216</t>
  </si>
  <si>
    <t>chrystian.trilaksono@lintasarta.co.id</t>
  </si>
  <si>
    <t>Dcistem - Oki</t>
  </si>
  <si>
    <t>13/UN6.RKT/TU/2016</t>
  </si>
  <si>
    <t>Iman</t>
  </si>
  <si>
    <t>0813 86818481</t>
  </si>
  <si>
    <t>iman_susanto@yahoo.com</t>
  </si>
  <si>
    <t>2 Maret 2016</t>
  </si>
  <si>
    <t>Badan Penelitian dan Pengembangan Kesehatan  (Risbin Iptekdok)</t>
  </si>
  <si>
    <t>BADAN PERENCANAAN PEMBANGUNAN DAERAH Kota Bandung</t>
  </si>
  <si>
    <t>FISIP / Atar</t>
  </si>
  <si>
    <t>31/UN6.C/PKS/2016</t>
  </si>
  <si>
    <t>32/UN6.G/PKS/2016</t>
  </si>
  <si>
    <t xml:space="preserve">Kabupaten Sukabumi  </t>
  </si>
  <si>
    <t>14/UN6.RKT/MoU/2016</t>
  </si>
  <si>
    <t>15/UN6.RKT/MoU/2016</t>
  </si>
  <si>
    <t>3 Maret 2016</t>
  </si>
  <si>
    <t>33/UN6.P/PKS/2016</t>
  </si>
  <si>
    <t>Universitas Sultan Ageng Tirtayasa</t>
  </si>
  <si>
    <t>4 Maret 2016</t>
  </si>
  <si>
    <t>Arya Rifiantara</t>
  </si>
  <si>
    <t>0813 11505026</t>
  </si>
  <si>
    <t>rifiantara@yahoo.com</t>
  </si>
  <si>
    <t>dir KS</t>
  </si>
  <si>
    <t>Rahmat</t>
  </si>
  <si>
    <t>0818 08794700</t>
  </si>
  <si>
    <t>Wanadri</t>
  </si>
  <si>
    <t>21/UN6.RKT/MoU/2016</t>
  </si>
  <si>
    <t>Uci</t>
  </si>
  <si>
    <t>0813 74229249</t>
  </si>
  <si>
    <t>sekretariat_wr4@unand.ac.id</t>
  </si>
  <si>
    <t>22/UN6.RKT/MoU/2017</t>
  </si>
  <si>
    <t>Daftar Nama Manajer Kerjasama Fakultas</t>
  </si>
  <si>
    <t>Fakultas</t>
  </si>
  <si>
    <t>Alamat Email</t>
  </si>
  <si>
    <t>No. HP</t>
  </si>
  <si>
    <t>FTIP</t>
  </si>
  <si>
    <t>Asep Yusuf, S.TP., M.T</t>
  </si>
  <si>
    <t>asep.yusuf@unpad.ac.id</t>
  </si>
  <si>
    <t>081322546970</t>
  </si>
  <si>
    <t>FISIP</t>
  </si>
  <si>
    <t>Arfin Sudirman, S.IP.,M.Si</t>
  </si>
  <si>
    <t>arfin.sudirman@gmail.com</t>
  </si>
  <si>
    <t>08112343113</t>
  </si>
  <si>
    <t>arfin.sudirman@unpad.ac.id</t>
  </si>
  <si>
    <t>FEB</t>
  </si>
  <si>
    <t>Ersa Tri Wahyuni, S.E., M.Acc., CPMA</t>
  </si>
  <si>
    <t>ersa@unpad.ac.id</t>
  </si>
  <si>
    <t>081213145299</t>
  </si>
  <si>
    <t>FPIK</t>
  </si>
  <si>
    <t>Dr. Ir. Rita Rostika., M.Si</t>
  </si>
  <si>
    <t>rita.rostika@unpad.ac.id</t>
  </si>
  <si>
    <t>08122372988</t>
  </si>
  <si>
    <t>ritarostika_unpad@yahoo.com</t>
  </si>
  <si>
    <t>Farmasi</t>
  </si>
  <si>
    <t>Dr. Med. Sc. Melisa Intan Barliana S.Si., Apt.</t>
  </si>
  <si>
    <t>081214451177</t>
  </si>
  <si>
    <t>melisa.barliana@unpad.ac.id</t>
  </si>
  <si>
    <t>FH</t>
  </si>
  <si>
    <t>Prita Amalia, SH., LL.M</t>
  </si>
  <si>
    <t>prita.amalia@unpad.ac.id</t>
  </si>
  <si>
    <t>0811203732</t>
  </si>
  <si>
    <t>FMIPA</t>
  </si>
  <si>
    <t>Dr. Diah Chaerani, M.Si.</t>
  </si>
  <si>
    <t>d.chaerani@unpad.ac.id</t>
  </si>
  <si>
    <t>081394981591</t>
  </si>
  <si>
    <t>Nisa Nurul Ilmi</t>
  </si>
  <si>
    <t>nisa.nurul.ilmi@unpad.ac.id</t>
  </si>
  <si>
    <t>081809425439</t>
  </si>
  <si>
    <t>Emi Sukiyah</t>
  </si>
  <si>
    <t>emi.sukiyah@unpad.ac.id</t>
  </si>
  <si>
    <t>081320383221/ WA : 087724643631</t>
  </si>
  <si>
    <t>FKU</t>
  </si>
  <si>
    <t>Dr. Edwin</t>
  </si>
  <si>
    <t>dikeira@yahoo.co.id</t>
  </si>
  <si>
    <t>08122331141</t>
  </si>
  <si>
    <t>Fathul Huda</t>
  </si>
  <si>
    <t>fathul@unpad.ac.id</t>
  </si>
  <si>
    <t>08122057264</t>
  </si>
  <si>
    <t>Drg. Arief Cahyanto MT., Ph.D</t>
  </si>
  <si>
    <t>arief.cahyanto@fkg.unpad.ac.id</t>
  </si>
  <si>
    <t>081219602295</t>
  </si>
  <si>
    <t>FIKOM</t>
  </si>
  <si>
    <t>Dr. Agus Rahmat, Drs., M.Pd</t>
  </si>
  <si>
    <t>agus.rahmat@unpad.ac.id</t>
  </si>
  <si>
    <t>08122198354</t>
  </si>
  <si>
    <t>FIB</t>
  </si>
  <si>
    <t>Hj. Erlina, M.Hum</t>
  </si>
  <si>
    <t>erlina@unpad.ac.id</t>
  </si>
  <si>
    <t>081809819619</t>
  </si>
  <si>
    <t>FaPet</t>
  </si>
  <si>
    <t>Hasni Arief</t>
  </si>
  <si>
    <t>hasni.arief@unpad.ac.id</t>
  </si>
  <si>
    <t>08121411137</t>
  </si>
  <si>
    <t>hasnihf@yahoo.com.gg</t>
  </si>
  <si>
    <t>Sauland Sinaga</t>
  </si>
  <si>
    <t>saulandsinaga@unpad.ac.id</t>
  </si>
  <si>
    <t>08122163589</t>
  </si>
  <si>
    <t>FaPerta</t>
  </si>
  <si>
    <t>Oviyanti Mulyani, SP., MP</t>
  </si>
  <si>
    <t>oviyanti.mulyani@unpad.ac.id</t>
  </si>
  <si>
    <t>082121402707</t>
  </si>
  <si>
    <t>Psikologi</t>
  </si>
  <si>
    <t>Zahrotur Rusyda Hinduan, MOP., Psikolog., Ph.D.</t>
  </si>
  <si>
    <t>zahrotur_hinduan@yahoo.com</t>
  </si>
  <si>
    <t>081321226162</t>
  </si>
  <si>
    <t>Tidak ada manger fak. Di handle WD1</t>
  </si>
  <si>
    <t>z.r.hinduan@unpad.ac.id</t>
  </si>
  <si>
    <t>Puspita Adhi K.</t>
  </si>
  <si>
    <t>puspita.adhi@unpad.ac.id</t>
  </si>
  <si>
    <t>085643867803</t>
  </si>
  <si>
    <t>Keperawatan</t>
  </si>
  <si>
    <t>Kurniawan Yudianto, S.Kp., M.Kes</t>
  </si>
  <si>
    <t>kurniawan.yudianto@unpad.ac.id</t>
  </si>
  <si>
    <t>Pascasarjana</t>
  </si>
  <si>
    <t>Dr. Drs. Reiza D Dienaputra M.Hum</t>
  </si>
  <si>
    <t>reizaputra@yahoo.com</t>
  </si>
  <si>
    <t>081322007697</t>
  </si>
  <si>
    <t>reizaputra@plasa.com</t>
  </si>
  <si>
    <t>reiza.dienaputra@unpad.ac.id</t>
  </si>
  <si>
    <t>Pemerintah Kota Banjar Provinsi Jawa Barat</t>
  </si>
  <si>
    <t>Pemerintah Kabupaten Pangandaran Provinsi Jawa Barat</t>
  </si>
  <si>
    <t>19/UN6.RKT/MoU/2016</t>
  </si>
  <si>
    <t>073/Kjs.5-Huk/2016</t>
  </si>
  <si>
    <t>13/UN6.RKT/MoU/2016</t>
  </si>
  <si>
    <t>421.4/4-Huk.Org/2016</t>
  </si>
  <si>
    <t>Sekolah Staf dan Komando TNI (Mabes Sesko TNI)</t>
  </si>
  <si>
    <t>20/UN6.RKT/MoU/2016</t>
  </si>
  <si>
    <t>PKS/01/III/2016</t>
  </si>
  <si>
    <t xml:space="preserve">Sekolah Staf dan Komando TNI (Mabes Sesko TNI) - FISIP </t>
  </si>
  <si>
    <t>B/267-12/17/I/Sesko</t>
  </si>
  <si>
    <t>34/UN6.G/PKS/2016</t>
  </si>
  <si>
    <t>Universitas Tadolaku</t>
  </si>
  <si>
    <t>Universitas Tadolaku -  FMIPA</t>
  </si>
  <si>
    <t>Universitas Tadolaku - FARMASI</t>
  </si>
  <si>
    <t>1601/UN.28/KL/2016</t>
  </si>
  <si>
    <t>21/UN6.P/PKS/2016</t>
  </si>
  <si>
    <t>29/UN6.P/PKS/2016</t>
  </si>
  <si>
    <t>1144/UN28.1.28/KP/2016</t>
  </si>
  <si>
    <t>1145/UN28.1.28/KP/2016</t>
  </si>
  <si>
    <t>23 February 2016</t>
  </si>
  <si>
    <t>Pengembangan dalam Bidang Pendidikan, Penelitian, Pengabdian kepada Masyarakat dan sumber Daya</t>
  </si>
  <si>
    <t>Yayasan Lazis PLN</t>
  </si>
  <si>
    <t>007/LAZIS PLN/II/2016</t>
  </si>
  <si>
    <t>20/UN6.RKT/PKS/2016</t>
  </si>
  <si>
    <t>Pelaksanaan Program Pendidikan "Beasiswa Cahaya Pintar" Jenjang Strara I Unpad</t>
  </si>
  <si>
    <t>Yayasan Marga Pembangunan Jaya</t>
  </si>
  <si>
    <t>10 maret 2016</t>
  </si>
  <si>
    <t>imam</t>
  </si>
  <si>
    <t>PT. MUAWANAH AL MA’SOEM</t>
  </si>
  <si>
    <t>fahrul_roji12@yahoo.com</t>
  </si>
  <si>
    <t>Telkolsel</t>
  </si>
  <si>
    <t>Pihak 2</t>
  </si>
  <si>
    <t>Print</t>
  </si>
  <si>
    <t>siap kirim</t>
  </si>
  <si>
    <t xml:space="preserve"> MoU</t>
  </si>
  <si>
    <t>pihak 2 didin</t>
  </si>
  <si>
    <r>
      <t xml:space="preserve">Cut@jtd.co.id </t>
    </r>
    <r>
      <rPr>
        <sz val="10"/>
        <color indexed="12"/>
        <rFont val="Arial"/>
        <family val="2"/>
      </rPr>
      <t xml:space="preserve">&amp; </t>
    </r>
    <r>
      <rPr>
        <u/>
        <sz val="10"/>
        <color indexed="12"/>
        <rFont val="Arial"/>
        <family val="2"/>
      </rPr>
      <t>putri@jayaschool.org </t>
    </r>
  </si>
  <si>
    <t>Asosiasi Asuransi Jiwa Indonesia</t>
  </si>
  <si>
    <t>Asosiasi Asuransi Jiwa Indonesia - FMIPA</t>
  </si>
  <si>
    <t>33/MOU-UNIV-LGL/AAJI/I/2016</t>
  </si>
  <si>
    <t>6/UN6.RKT/MoU/2016</t>
  </si>
  <si>
    <t>34/PKS-UNIV-LGL/AAJI/I/2016</t>
  </si>
  <si>
    <t>Program Beasiswa</t>
  </si>
  <si>
    <t>Pusat Peningkatan Mutu SDM Kesehatan  Badan PPSDM Kesehatan Kemenkes</t>
  </si>
  <si>
    <t>HK.05.01/V2/2331/2016</t>
  </si>
  <si>
    <t>38/UN6.WR3/PKS/2016</t>
  </si>
  <si>
    <t>OKE</t>
  </si>
  <si>
    <t>Kota Bandung (Pajak) - F Hukum</t>
  </si>
  <si>
    <t>17 Maret 2016</t>
  </si>
  <si>
    <t>yanti.komalawati@unpad.ac.id</t>
  </si>
  <si>
    <t>Yanti Komalayanti</t>
  </si>
  <si>
    <t>17/UN6.A/MoU/2016</t>
  </si>
  <si>
    <t>RRI - Fhukum</t>
  </si>
  <si>
    <t>39/UN6.A/PKS/2016</t>
  </si>
  <si>
    <t>PT. Layar Mandiri</t>
  </si>
  <si>
    <t>28 Maret 2016</t>
  </si>
  <si>
    <t>29 Maret 2016</t>
  </si>
  <si>
    <t>Akademik / Nendar</t>
  </si>
  <si>
    <t>Kabupaten Gowa</t>
  </si>
  <si>
    <t>30 Maret 2016</t>
  </si>
  <si>
    <t>Psikologi/Rosie</t>
  </si>
  <si>
    <t>Paguyuban Panglawanungan SS</t>
  </si>
  <si>
    <t>FIB/Erlina</t>
  </si>
  <si>
    <t>41199/UN6.WR1/KS/2015</t>
  </si>
  <si>
    <t>593.2/PERJ.2.A-DKD/2015</t>
  </si>
  <si>
    <t>14024/UN6.RKT/TU/2015</t>
  </si>
  <si>
    <t>Surat Perjanjian Pinjam Pakai Tanah Milik Pemerintah Kabupaten Indramayu</t>
  </si>
  <si>
    <t>25781/UN6.RKT/TU/2015</t>
  </si>
  <si>
    <t>HK.05.04/EO13/13509/VIII;/2015</t>
  </si>
  <si>
    <r>
      <t xml:space="preserve">Pengeoperasian alat </t>
    </r>
    <r>
      <rPr>
        <i/>
        <sz val="9"/>
        <rFont val="Calibri"/>
        <family val="2"/>
        <scheme val="minor"/>
      </rPr>
      <t xml:space="preserve">PETS CAN </t>
    </r>
    <r>
      <rPr>
        <sz val="9"/>
        <rFont val="Calibri"/>
        <family val="2"/>
        <scheme val="minor"/>
      </rPr>
      <t>di RSUP Dr. Hasan Sadikin Bandung</t>
    </r>
  </si>
  <si>
    <t>36625/UN6.RKT/TU/2015</t>
  </si>
  <si>
    <t>524/1670.a/UM</t>
  </si>
  <si>
    <t>Pemerintah Kabupaten Sukabumi</t>
  </si>
  <si>
    <t>Pemerintah Kabupaten Sukabumi (SPR)</t>
  </si>
  <si>
    <t>524.482/DISNAK</t>
  </si>
  <si>
    <t>524.481/DISNAK</t>
  </si>
  <si>
    <t>Program Sentra Peternakan Rakyat (SPR)</t>
  </si>
  <si>
    <t>420/6-RSUD.GJ/2016</t>
  </si>
  <si>
    <t>Prakte kerja profesi apoteker (PKPA), praktek penatalaksanaan penyakit dan tenaga praktisi pengajar</t>
  </si>
  <si>
    <t>Direktorat Produksi dan Distribusi Kefarmasian Kementerian Kesehatan RI - F Fasmasi</t>
  </si>
  <si>
    <t>Rumah Sakit Umum Daerah Gunung Jati Kota Cirebon - F Farmasi</t>
  </si>
  <si>
    <t>HK.05.01/05/0388/2016</t>
  </si>
  <si>
    <t>37/UN6.O/PKS/2016</t>
  </si>
  <si>
    <t>Pelaksanaan Pengembangan dan Peningkatan kapasitas produksi bahan baku obat dan bahan baku obat tradisional</t>
  </si>
  <si>
    <t>Kementerian Pekerjaan Umum dan Perumahan Rakyat</t>
  </si>
  <si>
    <t>08/PKS/M/2016</t>
  </si>
  <si>
    <t>06/UN6.RKT/MoU/2016</t>
  </si>
  <si>
    <t>471/PKS-DISTAN/III/2016</t>
  </si>
  <si>
    <t>44/UN6.N/PKS/2016</t>
  </si>
  <si>
    <t>22 Juni 2016</t>
  </si>
  <si>
    <t>Perencaan perluasan sawah di provinsi maluku utara sesuai dengan kapasitas yang dimiliki</t>
  </si>
  <si>
    <t>Dinas Pertanian Provinsi Maluku Utara - FTIP</t>
  </si>
  <si>
    <t>HK.05.01/V2/441/2016</t>
  </si>
  <si>
    <t>1278/UN6.P/PKS/2016</t>
  </si>
  <si>
    <t>Penyelenggaran Pendidikan  Program Pasca Sarjana Bagi Peserta Program Tugas belajar SDM Kesehatan</t>
  </si>
  <si>
    <t xml:space="preserve">Pengujian simplisia dan ekstrak farmakope herbal Indonesia edisi II suplemen I </t>
  </si>
  <si>
    <t>Pemerintah Kabupaten Gowa Provinsi sulawesi Selatan</t>
  </si>
  <si>
    <t>33/UN6.RKT/MoU/2016</t>
  </si>
  <si>
    <t>420/024/Dirkoda</t>
  </si>
  <si>
    <t>Universitas Halu Oleo - F Farmasi</t>
  </si>
  <si>
    <t>110/UN29.18/LL/2016</t>
  </si>
  <si>
    <t>29 January 2016</t>
  </si>
  <si>
    <t>7/UN6.RKT/MoU/2016</t>
  </si>
  <si>
    <t>104/UNIKU-KNG/PP/2016</t>
  </si>
  <si>
    <t>Sekolah Tinggi Teknologi Nasional Yogyakarta</t>
  </si>
  <si>
    <t>24/UN6.RKT/MoU/2016</t>
  </si>
  <si>
    <t>532/STTTNAS/UM/III/2016</t>
  </si>
  <si>
    <t>PT. Layar Mardi (Layaria Network)</t>
  </si>
  <si>
    <t>31/UN6.RKT/MoU/2016</t>
  </si>
  <si>
    <t>16/MOU/LM/III/005/UNP</t>
  </si>
  <si>
    <t>PT. Layar Mardi (Layaria Network) - Direktur Akademik</t>
  </si>
  <si>
    <t>45/UN6.1.1/MoU/2016</t>
  </si>
  <si>
    <t>16/PKS/LM/III/006/UNP</t>
  </si>
  <si>
    <t>Kerja Sama Pembuatan dan Pemanfaatan Studio Layaria</t>
  </si>
  <si>
    <t>PT Aplikanusa Lintasarta</t>
  </si>
  <si>
    <t>39/UN6.RKT/MoU/2016</t>
  </si>
  <si>
    <t>003/la/MOU/12000/2016</t>
  </si>
  <si>
    <t>Perhimpunan Penempuh Rimba dan Pendaki Gunung  Wanadri</t>
  </si>
  <si>
    <t>015-ist/SIST/DPXXIV/W/III/2016</t>
  </si>
  <si>
    <t>Paguyuban Panglawungan Sastra Sunda</t>
  </si>
  <si>
    <t>30/UN6.RKT/MoU/2016</t>
  </si>
  <si>
    <t>04/PP-SS/III/2016</t>
  </si>
  <si>
    <t>Univeritas Andalas</t>
  </si>
  <si>
    <t>22/UN6.RKT/TU/2016</t>
  </si>
  <si>
    <t>2509/UN16.R/KS/2016</t>
  </si>
  <si>
    <t>Pemerintah Kabupaten Subang (SPR)</t>
  </si>
  <si>
    <t>Unisba</t>
  </si>
  <si>
    <t>Pak Jamhur</t>
  </si>
  <si>
    <t>0813 22768513</t>
  </si>
  <si>
    <t>jamhur2002@yahoo.com, jamhur@unisba.ac.id</t>
  </si>
  <si>
    <t>Kabupaten Sanggau</t>
  </si>
  <si>
    <t>Kanisius Bheni, SST</t>
  </si>
  <si>
    <t>0812 54234726</t>
  </si>
  <si>
    <t>Universitas Negeri Makassar</t>
  </si>
  <si>
    <t>47/UN6.RKT/MoU/2016</t>
  </si>
  <si>
    <t>1633/UN36/KS/2016</t>
  </si>
  <si>
    <t>40/UN6.P/PKS/2016</t>
  </si>
  <si>
    <t>357/UN47.B7/KS/2016</t>
  </si>
  <si>
    <t>Pemerintah Kota Depok Provinsi Jawa Barat</t>
  </si>
  <si>
    <t>Universitas Jenderal Soedirman</t>
  </si>
  <si>
    <t>42/UN6.RKT/MoU/2016</t>
  </si>
  <si>
    <t>Universitas Islam Bandung (UNISBA)</t>
  </si>
  <si>
    <t>3810/UN23/KS.00.02/2016</t>
  </si>
  <si>
    <t>44/UN6.RKT/MoU/2016</t>
  </si>
  <si>
    <t>211/C.01/Rek/IV/2016</t>
  </si>
  <si>
    <t>PT Bank Central Asia, Tbk. (BCA)</t>
  </si>
  <si>
    <t>170A/PKS/BCA-CSR/IX/2015</t>
  </si>
  <si>
    <t>29156/UN6.WR1/TU/2015</t>
  </si>
  <si>
    <t>31 Agustus 2016</t>
  </si>
  <si>
    <t>41481/UN6.RKT/TU/2015</t>
  </si>
  <si>
    <t>43/UN6.3.3/PKS/2016</t>
  </si>
  <si>
    <t>WBN/5.1/1090</t>
  </si>
  <si>
    <t>Bantuan dana hibah kerja sama program kemitraan dan bina lingkungan (pkbl) tahun 2016 dari pt bni untuk klinik pembiayaan usaha unpad-bni bale motekar</t>
  </si>
  <si>
    <t>Dinas Petanian Tanaman Pangan dan Hortikultura Provinsi Lampung</t>
  </si>
  <si>
    <t xml:space="preserve">Dinas Pertanian Provinsi Maluku </t>
  </si>
  <si>
    <t>520/863/I/04/2016</t>
  </si>
  <si>
    <t>46/UN6.N/PKS/2016</t>
  </si>
  <si>
    <t xml:space="preserve">Kegiatan perencaan perluasan sawah di provinsi maluku sesuai kapasitas yang dimiliki </t>
  </si>
  <si>
    <t>602.1/12a/PPK.PSP/2016</t>
  </si>
  <si>
    <t>47/UN6.N/PKS/2016</t>
  </si>
  <si>
    <t>Kegiatan Survei calon petani calon lokasi(CPCL) perluasan sawah di provinsi lampung sesuai yang dimiliki</t>
  </si>
  <si>
    <t>602.1/15a/PPK.PSP/2016</t>
  </si>
  <si>
    <t>55/UN6.N/PKS/2016</t>
  </si>
  <si>
    <t>Kegiatan pemetaan desain perluasan sawah di provinsi lampung sesuai kapasitas yang dimiliki</t>
  </si>
  <si>
    <t>40927/UN6.3.3/PKS/2015</t>
  </si>
  <si>
    <t>DSBR06/PKS080/2015</t>
  </si>
  <si>
    <t>31 Maret 2016</t>
  </si>
  <si>
    <t>Pelaksanaan Program WMM 2015</t>
  </si>
  <si>
    <t xml:space="preserve">Intitut Teknologi Sepuluh Nopember </t>
  </si>
  <si>
    <t>02/MoU/ITS/2016</t>
  </si>
  <si>
    <t>Sinergi Foundatiion</t>
  </si>
  <si>
    <t>0535/SF/IV2016</t>
  </si>
  <si>
    <t>62/UN6.WR1/TU/2016</t>
  </si>
  <si>
    <t>PT Bank Woori Saudara Indonesia 1906, Tbk</t>
  </si>
  <si>
    <t>28/UN6.RKT/MoU/2016</t>
  </si>
  <si>
    <t>016/PKS-DIR/UNPAD/III/2016</t>
  </si>
  <si>
    <t>Yayasan Kanker Indonesia Cabang Kota Bandung</t>
  </si>
  <si>
    <t>46/UN6.RKT/MoU/2016</t>
  </si>
  <si>
    <t>008/Sek/YKI.Cab.Kt.BDg/IV/2016</t>
  </si>
  <si>
    <t>Jatinangor, 3 Mei  2016</t>
  </si>
  <si>
    <t>Rekap Tahun Januari - Mei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</si>
</sst>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421]dd\ mmmm\ yyyy;@"/>
    <numFmt numFmtId="165" formatCode="_-* #,##0_-;\-* #,##0_-;_-* &quot;-&quot;??_-;_-@_-"/>
  </numFmts>
  <fonts count="62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sz val="9"/>
      <name val="Arial Narrow"/>
      <family val="2"/>
    </font>
    <font>
      <sz val="10"/>
      <name val="Trebuchet MS"/>
      <family val="2"/>
    </font>
    <font>
      <sz val="12"/>
      <name val="Arial Narrow"/>
      <family val="2"/>
    </font>
    <font>
      <sz val="10"/>
      <name val="Arial Narrow"/>
      <family val="2"/>
    </font>
    <font>
      <b/>
      <sz val="13"/>
      <name val="Trebuchet MS"/>
      <family val="2"/>
    </font>
    <font>
      <sz val="9"/>
      <name val="Trebuchet MS"/>
      <family val="2"/>
    </font>
    <font>
      <b/>
      <i/>
      <sz val="12"/>
      <name val="Arial Narrow"/>
      <family val="2"/>
    </font>
    <font>
      <b/>
      <sz val="10"/>
      <color indexed="9"/>
      <name val="Trebuchet MS"/>
      <family val="2"/>
    </font>
    <font>
      <b/>
      <sz val="10"/>
      <name val="Trebuchet MS"/>
      <family val="2"/>
    </font>
    <font>
      <b/>
      <sz val="9"/>
      <color indexed="9"/>
      <name val="Trebuchet MS"/>
      <family val="2"/>
    </font>
    <font>
      <b/>
      <sz val="9"/>
      <name val="Trebuchet MS"/>
      <family val="2"/>
    </font>
    <font>
      <u/>
      <sz val="10"/>
      <name val="Trebuchet MS"/>
      <family val="2"/>
    </font>
    <font>
      <u/>
      <sz val="9"/>
      <color indexed="12"/>
      <name val="Trebuchet MS"/>
      <family val="2"/>
    </font>
    <font>
      <b/>
      <i/>
      <sz val="9"/>
      <name val="Trebuchet MS"/>
      <family val="2"/>
    </font>
    <font>
      <b/>
      <sz val="22"/>
      <name val="Trebuchet MS"/>
      <family val="2"/>
    </font>
    <font>
      <sz val="9"/>
      <name val="Calibri"/>
      <family val="2"/>
    </font>
    <font>
      <i/>
      <sz val="9"/>
      <name val="Calibri"/>
      <family val="2"/>
    </font>
    <font>
      <u/>
      <sz val="9"/>
      <color indexed="12"/>
      <name val="Arial"/>
      <family val="2"/>
    </font>
    <font>
      <b/>
      <sz val="14"/>
      <name val="Trebuchet MS"/>
      <family val="2"/>
    </font>
    <font>
      <sz val="9"/>
      <name val="Calibri"/>
      <family val="2"/>
      <scheme val="minor"/>
    </font>
    <font>
      <b/>
      <sz val="9"/>
      <color indexed="9"/>
      <name val="Calibri"/>
      <family val="2"/>
      <scheme val="minor"/>
    </font>
    <font>
      <u/>
      <sz val="9"/>
      <color indexed="12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9"/>
      <color theme="3"/>
      <name val="Calibri"/>
      <family val="2"/>
      <scheme val="minor"/>
    </font>
    <font>
      <u/>
      <sz val="9"/>
      <color theme="3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70C0"/>
      <name val="Calibri"/>
      <family val="2"/>
      <scheme val="minor"/>
    </font>
    <font>
      <sz val="9"/>
      <color rgb="FF000000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rgb="FF000000"/>
      <name val="Arial"/>
      <family val="2"/>
    </font>
    <font>
      <u/>
      <sz val="9"/>
      <color rgb="FF0000FF"/>
      <name val="Calibri"/>
      <family val="2"/>
      <scheme val="minor"/>
    </font>
    <font>
      <b/>
      <sz val="20"/>
      <name val="Calibri"/>
      <family val="2"/>
      <scheme val="minor"/>
    </font>
    <font>
      <b/>
      <sz val="9"/>
      <name val="Calibri"/>
      <family val="2"/>
      <scheme val="minor"/>
    </font>
    <font>
      <sz val="14"/>
      <color rgb="FF000000"/>
      <name val="Calibri"/>
      <family val="2"/>
    </font>
    <font>
      <b/>
      <sz val="22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theme="3" tint="0.39997558519241921"/>
      <name val="Calibri"/>
      <family val="2"/>
      <scheme val="minor"/>
    </font>
    <font>
      <sz val="10"/>
      <name val="Arial"/>
      <family val="2"/>
    </font>
    <font>
      <i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0"/>
      <color theme="1"/>
      <name val="Arial"/>
      <family val="2"/>
    </font>
    <font>
      <u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.5"/>
      <name val="Calibri"/>
      <family val="2"/>
      <scheme val="minor"/>
    </font>
    <font>
      <sz val="11"/>
      <name val="Calibri"/>
      <family val="2"/>
      <scheme val="minor"/>
    </font>
    <font>
      <b/>
      <sz val="24"/>
      <name val="Calibri"/>
      <family val="2"/>
      <scheme val="minor"/>
    </font>
    <font>
      <sz val="10"/>
      <color rgb="FF555555"/>
      <name val="Arial"/>
      <family val="2"/>
    </font>
    <font>
      <sz val="11"/>
      <name val="Calibri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45" fillId="0" borderId="0" applyFont="0" applyFill="0" applyBorder="0" applyAlignment="0" applyProtection="0"/>
  </cellStyleXfs>
  <cellXfs count="504">
    <xf numFmtId="0" fontId="0" fillId="0" borderId="0" xfId="0"/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9" fillId="0" borderId="1" xfId="0" applyFont="1" applyBorder="1" applyAlignment="1">
      <alignment horizontal="center" vertical="top"/>
    </xf>
    <xf numFmtId="0" fontId="9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9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vertical="top" wrapText="1"/>
    </xf>
    <xf numFmtId="164" fontId="9" fillId="0" borderId="1" xfId="0" applyNumberFormat="1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164" fontId="9" fillId="0" borderId="2" xfId="0" applyNumberFormat="1" applyFont="1" applyBorder="1" applyAlignment="1">
      <alignment horizontal="center" vertical="top"/>
    </xf>
    <xf numFmtId="0" fontId="9" fillId="0" borderId="0" xfId="0" applyFont="1" applyBorder="1" applyAlignment="1">
      <alignment vertical="top" wrapText="1"/>
    </xf>
    <xf numFmtId="0" fontId="13" fillId="2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5" fillId="0" borderId="0" xfId="0" applyFont="1" applyBorder="1"/>
    <xf numFmtId="0" fontId="7" fillId="0" borderId="0" xfId="0" applyFont="1" applyBorder="1" applyAlignment="1">
      <alignment vertical="top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5" fillId="0" borderId="0" xfId="0" applyFont="1" applyBorder="1"/>
    <xf numFmtId="164" fontId="9" fillId="0" borderId="1" xfId="0" applyNumberFormat="1" applyFont="1" applyBorder="1" applyAlignment="1">
      <alignment horizontal="center" vertical="top" wrapText="1"/>
    </xf>
    <xf numFmtId="0" fontId="9" fillId="0" borderId="16" xfId="0" applyFont="1" applyBorder="1" applyAlignment="1">
      <alignment vertical="top" wrapText="1"/>
    </xf>
    <xf numFmtId="0" fontId="3" fillId="0" borderId="1" xfId="1" applyBorder="1" applyAlignment="1" applyProtection="1">
      <alignment horizontal="center" vertical="top"/>
    </xf>
    <xf numFmtId="0" fontId="12" fillId="0" borderId="6" xfId="0" applyFont="1" applyBorder="1" applyAlignment="1">
      <alignment horizontal="center" vertical="center" wrapText="1"/>
    </xf>
    <xf numFmtId="0" fontId="16" fillId="0" borderId="1" xfId="1" applyFont="1" applyBorder="1" applyAlignment="1" applyProtection="1">
      <alignment vertical="top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6" fillId="0" borderId="2" xfId="1" applyFont="1" applyBorder="1" applyAlignment="1" applyProtection="1">
      <alignment vertical="top" wrapText="1"/>
    </xf>
    <xf numFmtId="10" fontId="9" fillId="0" borderId="0" xfId="0" applyNumberFormat="1" applyFont="1" applyAlignment="1">
      <alignment vertical="top" wrapText="1"/>
    </xf>
    <xf numFmtId="0" fontId="3" fillId="0" borderId="1" xfId="1" applyFill="1" applyBorder="1" applyAlignment="1" applyProtection="1">
      <alignment horizontal="center" vertical="top" wrapText="1"/>
    </xf>
    <xf numFmtId="0" fontId="5" fillId="0" borderId="6" xfId="0" applyFont="1" applyBorder="1" applyAlignment="1">
      <alignment horizontal="center"/>
    </xf>
    <xf numFmtId="14" fontId="5" fillId="0" borderId="0" xfId="0" applyNumberFormat="1" applyFont="1" applyBorder="1" applyAlignment="1">
      <alignment horizontal="center"/>
    </xf>
    <xf numFmtId="0" fontId="23" fillId="0" borderId="0" xfId="0" applyFont="1" applyAlignment="1">
      <alignment vertical="top"/>
    </xf>
    <xf numFmtId="0" fontId="23" fillId="0" borderId="0" xfId="0" applyFont="1" applyAlignment="1">
      <alignment horizontal="center" vertical="top"/>
    </xf>
    <xf numFmtId="0" fontId="23" fillId="0" borderId="0" xfId="0" applyFont="1" applyAlignment="1">
      <alignment vertical="top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5" fillId="0" borderId="17" xfId="1" applyFont="1" applyFill="1" applyBorder="1" applyAlignment="1" applyProtection="1">
      <alignment horizontal="center" vertical="top" wrapText="1"/>
    </xf>
    <xf numFmtId="0" fontId="23" fillId="0" borderId="0" xfId="0" applyFont="1"/>
    <xf numFmtId="0" fontId="23" fillId="0" borderId="1" xfId="0" applyFont="1" applyBorder="1" applyAlignment="1">
      <alignment horizontal="center" vertical="top"/>
    </xf>
    <xf numFmtId="0" fontId="25" fillId="0" borderId="1" xfId="1" applyFont="1" applyFill="1" applyBorder="1" applyAlignment="1" applyProtection="1">
      <alignment horizontal="center" vertical="top" wrapText="1"/>
    </xf>
    <xf numFmtId="0" fontId="23" fillId="0" borderId="1" xfId="0" applyFont="1" applyFill="1" applyBorder="1" applyAlignment="1">
      <alignment vertical="top" wrapText="1"/>
    </xf>
    <xf numFmtId="0" fontId="23" fillId="0" borderId="0" xfId="0" applyFont="1" applyBorder="1" applyAlignment="1">
      <alignment vertical="top" wrapText="1"/>
    </xf>
    <xf numFmtId="0" fontId="23" fillId="0" borderId="18" xfId="0" applyFont="1" applyBorder="1" applyAlignment="1">
      <alignment vertical="top" wrapText="1"/>
    </xf>
    <xf numFmtId="0" fontId="23" fillId="0" borderId="1" xfId="0" applyFont="1" applyBorder="1" applyAlignment="1">
      <alignment vertical="top" wrapText="1"/>
    </xf>
    <xf numFmtId="0" fontId="26" fillId="0" borderId="1" xfId="1" applyFont="1" applyFill="1" applyBorder="1" applyAlignment="1" applyProtection="1">
      <alignment horizontal="center" vertical="top" wrapText="1"/>
    </xf>
    <xf numFmtId="0" fontId="25" fillId="0" borderId="1" xfId="1" applyFont="1" applyBorder="1" applyAlignment="1" applyProtection="1">
      <alignment horizontal="center" vertical="top" wrapText="1"/>
    </xf>
    <xf numFmtId="0" fontId="25" fillId="0" borderId="1" xfId="1" applyFont="1" applyBorder="1" applyAlignment="1" applyProtection="1">
      <alignment horizontal="center" vertical="top"/>
    </xf>
    <xf numFmtId="0" fontId="25" fillId="0" borderId="1" xfId="1" applyFont="1" applyFill="1" applyBorder="1" applyAlignment="1" applyProtection="1">
      <alignment horizontal="center" vertical="top"/>
    </xf>
    <xf numFmtId="0" fontId="23" fillId="0" borderId="18" xfId="0" applyFont="1" applyFill="1" applyBorder="1" applyAlignment="1">
      <alignment vertical="top" wrapText="1"/>
    </xf>
    <xf numFmtId="0" fontId="25" fillId="0" borderId="0" xfId="1" applyFont="1" applyBorder="1" applyAlignment="1" applyProtection="1">
      <alignment horizontal="center" vertical="top"/>
    </xf>
    <xf numFmtId="0" fontId="23" fillId="0" borderId="0" xfId="0" applyFont="1" applyBorder="1" applyAlignment="1">
      <alignment horizontal="center" vertical="top"/>
    </xf>
    <xf numFmtId="0" fontId="25" fillId="3" borderId="1" xfId="1" applyFont="1" applyFill="1" applyBorder="1" applyAlignment="1" applyProtection="1">
      <alignment horizontal="center" vertical="top" wrapText="1"/>
    </xf>
    <xf numFmtId="0" fontId="23" fillId="3" borderId="1" xfId="0" applyFont="1" applyFill="1" applyBorder="1" applyAlignment="1">
      <alignment vertical="top" wrapText="1"/>
    </xf>
    <xf numFmtId="0" fontId="23" fillId="3" borderId="0" xfId="0" applyFont="1" applyFill="1" applyBorder="1" applyAlignment="1">
      <alignment vertical="top"/>
    </xf>
    <xf numFmtId="0" fontId="23" fillId="3" borderId="0" xfId="0" applyFont="1" applyFill="1" applyAlignment="1">
      <alignment vertical="top"/>
    </xf>
    <xf numFmtId="164" fontId="23" fillId="0" borderId="18" xfId="0" applyNumberFormat="1" applyFont="1" applyFill="1" applyBorder="1" applyAlignment="1">
      <alignment horizontal="left" vertical="top" wrapText="1"/>
    </xf>
    <xf numFmtId="0" fontId="23" fillId="3" borderId="18" xfId="0" applyFont="1" applyFill="1" applyBorder="1" applyAlignment="1">
      <alignment vertical="top" wrapText="1"/>
    </xf>
    <xf numFmtId="164" fontId="23" fillId="3" borderId="1" xfId="0" applyNumberFormat="1" applyFont="1" applyFill="1" applyBorder="1" applyAlignment="1">
      <alignment horizontal="left" vertical="top" wrapText="1"/>
    </xf>
    <xf numFmtId="164" fontId="23" fillId="3" borderId="18" xfId="0" applyNumberFormat="1" applyFont="1" applyFill="1" applyBorder="1" applyAlignment="1">
      <alignment horizontal="left" vertical="top" wrapText="1"/>
    </xf>
    <xf numFmtId="0" fontId="23" fillId="3" borderId="0" xfId="0" applyFont="1" applyFill="1" applyAlignment="1">
      <alignment horizontal="left" vertical="top"/>
    </xf>
    <xf numFmtId="0" fontId="23" fillId="0" borderId="1" xfId="0" applyFont="1" applyBorder="1" applyAlignment="1">
      <alignment horizontal="center" vertical="top" wrapText="1"/>
    </xf>
    <xf numFmtId="0" fontId="23" fillId="0" borderId="2" xfId="0" applyFont="1" applyBorder="1" applyAlignment="1">
      <alignment vertical="top" wrapText="1"/>
    </xf>
    <xf numFmtId="0" fontId="27" fillId="0" borderId="17" xfId="0" applyFont="1" applyFill="1" applyBorder="1" applyAlignment="1">
      <alignment vertical="top" wrapText="1"/>
    </xf>
    <xf numFmtId="164" fontId="27" fillId="0" borderId="17" xfId="0" applyNumberFormat="1" applyFont="1" applyFill="1" applyBorder="1" applyAlignment="1">
      <alignment horizontal="left" vertical="top" wrapText="1"/>
    </xf>
    <xf numFmtId="164" fontId="27" fillId="0" borderId="17" xfId="0" applyNumberFormat="1" applyFont="1" applyBorder="1" applyAlignment="1">
      <alignment horizontal="left" vertical="top" wrapText="1"/>
    </xf>
    <xf numFmtId="0" fontId="27" fillId="0" borderId="17" xfId="0" applyFont="1" applyBorder="1" applyAlignment="1">
      <alignment vertical="top" wrapText="1"/>
    </xf>
    <xf numFmtId="0" fontId="27" fillId="0" borderId="0" xfId="0" applyFont="1" applyAlignment="1">
      <alignment vertical="top"/>
    </xf>
    <xf numFmtId="0" fontId="27" fillId="0" borderId="1" xfId="0" applyFont="1" applyBorder="1" applyAlignment="1">
      <alignment horizontal="center" vertical="top"/>
    </xf>
    <xf numFmtId="0" fontId="27" fillId="0" borderId="1" xfId="0" applyFont="1" applyFill="1" applyBorder="1" applyAlignment="1">
      <alignment vertical="top" wrapText="1"/>
    </xf>
    <xf numFmtId="164" fontId="27" fillId="0" borderId="1" xfId="0" applyNumberFormat="1" applyFont="1" applyFill="1" applyBorder="1" applyAlignment="1">
      <alignment horizontal="left" vertical="top" wrapText="1"/>
    </xf>
    <xf numFmtId="164" fontId="27" fillId="0" borderId="1" xfId="0" applyNumberFormat="1" applyFont="1" applyBorder="1" applyAlignment="1">
      <alignment horizontal="left" vertical="top" wrapText="1"/>
    </xf>
    <xf numFmtId="0" fontId="27" fillId="0" borderId="0" xfId="0" applyFont="1"/>
    <xf numFmtId="0" fontId="27" fillId="0" borderId="1" xfId="0" applyFont="1" applyBorder="1" applyAlignment="1">
      <alignment vertical="top" wrapText="1"/>
    </xf>
    <xf numFmtId="0" fontId="27" fillId="0" borderId="1" xfId="0" applyFont="1" applyFill="1" applyBorder="1" applyAlignment="1">
      <alignment horizontal="center" vertical="top" wrapText="1"/>
    </xf>
    <xf numFmtId="0" fontId="28" fillId="0" borderId="1" xfId="1" applyFont="1" applyFill="1" applyBorder="1" applyAlignment="1" applyProtection="1">
      <alignment horizontal="center" vertical="top" wrapText="1"/>
    </xf>
    <xf numFmtId="0" fontId="28" fillId="0" borderId="1" xfId="1" applyFont="1" applyBorder="1" applyAlignment="1" applyProtection="1">
      <alignment horizontal="center" vertical="top" wrapText="1"/>
    </xf>
    <xf numFmtId="0" fontId="23" fillId="0" borderId="0" xfId="0" applyFont="1" applyFill="1" applyBorder="1" applyAlignment="1">
      <alignment vertical="top" wrapText="1"/>
    </xf>
    <xf numFmtId="164" fontId="23" fillId="0" borderId="1" xfId="0" applyNumberFormat="1" applyFont="1" applyFill="1" applyBorder="1" applyAlignment="1">
      <alignment horizontal="left" vertical="top" wrapText="1"/>
    </xf>
    <xf numFmtId="164" fontId="23" fillId="0" borderId="1" xfId="0" applyNumberFormat="1" applyFont="1" applyBorder="1" applyAlignment="1">
      <alignment horizontal="left" vertical="top" wrapText="1"/>
    </xf>
    <xf numFmtId="0" fontId="29" fillId="0" borderId="1" xfId="0" applyFont="1" applyBorder="1" applyAlignment="1">
      <alignment vertical="top" wrapText="1"/>
    </xf>
    <xf numFmtId="0" fontId="30" fillId="0" borderId="0" xfId="0" applyFont="1" applyAlignment="1">
      <alignment vertical="center"/>
    </xf>
    <xf numFmtId="164" fontId="23" fillId="0" borderId="18" xfId="0" quotePrefix="1" applyNumberFormat="1" applyFont="1" applyFill="1" applyBorder="1" applyAlignment="1">
      <alignment horizontal="left" vertical="top" wrapText="1"/>
    </xf>
    <xf numFmtId="0" fontId="23" fillId="0" borderId="0" xfId="0" applyFont="1" applyAlignment="1">
      <alignment horizontal="left" vertical="top"/>
    </xf>
    <xf numFmtId="164" fontId="23" fillId="0" borderId="1" xfId="0" applyNumberFormat="1" applyFont="1" applyBorder="1" applyAlignment="1">
      <alignment horizontal="left" vertical="top"/>
    </xf>
    <xf numFmtId="164" fontId="23" fillId="0" borderId="1" xfId="0" applyNumberFormat="1" applyFont="1" applyFill="1" applyBorder="1" applyAlignment="1">
      <alignment horizontal="left" vertical="top"/>
    </xf>
    <xf numFmtId="164" fontId="23" fillId="3" borderId="18" xfId="0" quotePrefix="1" applyNumberFormat="1" applyFont="1" applyFill="1" applyBorder="1" applyAlignment="1">
      <alignment horizontal="left" vertical="top" wrapText="1"/>
    </xf>
    <xf numFmtId="164" fontId="23" fillId="3" borderId="18" xfId="0" applyNumberFormat="1" applyFont="1" applyFill="1" applyBorder="1" applyAlignment="1">
      <alignment horizontal="left" vertical="top"/>
    </xf>
    <xf numFmtId="164" fontId="23" fillId="3" borderId="1" xfId="0" applyNumberFormat="1" applyFont="1" applyFill="1" applyBorder="1" applyAlignment="1">
      <alignment horizontal="left" vertical="top"/>
    </xf>
    <xf numFmtId="164" fontId="23" fillId="0" borderId="18" xfId="0" applyNumberFormat="1" applyFont="1" applyFill="1" applyBorder="1" applyAlignment="1">
      <alignment horizontal="left" vertical="top"/>
    </xf>
    <xf numFmtId="164" fontId="23" fillId="0" borderId="18" xfId="0" applyNumberFormat="1" applyFont="1" applyBorder="1" applyAlignment="1">
      <alignment horizontal="left" vertical="top"/>
    </xf>
    <xf numFmtId="0" fontId="23" fillId="0" borderId="0" xfId="0" applyFont="1" applyBorder="1" applyAlignment="1">
      <alignment horizontal="left" vertical="top" wrapText="1"/>
    </xf>
    <xf numFmtId="0" fontId="23" fillId="0" borderId="18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/>
    </xf>
    <xf numFmtId="0" fontId="23" fillId="0" borderId="18" xfId="0" applyFont="1" applyBorder="1" applyAlignment="1">
      <alignment horizontal="left" vertical="top"/>
    </xf>
    <xf numFmtId="0" fontId="23" fillId="0" borderId="19" xfId="0" applyFont="1" applyFill="1" applyBorder="1" applyAlignment="1">
      <alignment horizontal="left" vertical="top"/>
    </xf>
    <xf numFmtId="0" fontId="23" fillId="0" borderId="18" xfId="0" applyFont="1" applyFill="1" applyBorder="1" applyAlignment="1">
      <alignment horizontal="left" vertical="top"/>
    </xf>
    <xf numFmtId="0" fontId="23" fillId="0" borderId="19" xfId="0" applyFont="1" applyBorder="1" applyAlignment="1">
      <alignment horizontal="left" vertical="top"/>
    </xf>
    <xf numFmtId="0" fontId="23" fillId="3" borderId="19" xfId="0" applyFont="1" applyFill="1" applyBorder="1" applyAlignment="1">
      <alignment horizontal="left" vertical="top"/>
    </xf>
    <xf numFmtId="0" fontId="23" fillId="3" borderId="0" xfId="0" applyFont="1" applyFill="1" applyBorder="1" applyAlignment="1">
      <alignment horizontal="left" vertical="top"/>
    </xf>
    <xf numFmtId="0" fontId="23" fillId="3" borderId="18" xfId="0" applyFont="1" applyFill="1" applyBorder="1" applyAlignment="1">
      <alignment horizontal="left" vertical="top"/>
    </xf>
    <xf numFmtId="0" fontId="27" fillId="0" borderId="20" xfId="0" applyFont="1" applyBorder="1" applyAlignment="1">
      <alignment horizontal="left" vertical="top" wrapText="1"/>
    </xf>
    <xf numFmtId="0" fontId="27" fillId="0" borderId="21" xfId="0" applyFont="1" applyBorder="1" applyAlignment="1">
      <alignment horizontal="left" vertical="top" wrapText="1"/>
    </xf>
    <xf numFmtId="0" fontId="27" fillId="0" borderId="0" xfId="0" applyFont="1" applyBorder="1" applyAlignment="1">
      <alignment horizontal="left" vertical="top" wrapText="1"/>
    </xf>
    <xf numFmtId="0" fontId="27" fillId="0" borderId="18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center" vertical="top" wrapText="1"/>
    </xf>
    <xf numFmtId="0" fontId="23" fillId="0" borderId="0" xfId="0" applyFont="1" applyFill="1" applyBorder="1" applyAlignment="1">
      <alignment horizontal="center" vertical="top"/>
    </xf>
    <xf numFmtId="0" fontId="23" fillId="3" borderId="0" xfId="0" applyFont="1" applyFill="1" applyBorder="1" applyAlignment="1">
      <alignment horizontal="center" vertical="top"/>
    </xf>
    <xf numFmtId="0" fontId="23" fillId="3" borderId="0" xfId="0" quotePrefix="1" applyFont="1" applyFill="1" applyBorder="1" applyAlignment="1">
      <alignment horizontal="center" vertical="top"/>
    </xf>
    <xf numFmtId="0" fontId="23" fillId="0" borderId="16" xfId="0" applyFont="1" applyBorder="1" applyAlignment="1">
      <alignment horizontal="center" vertical="top"/>
    </xf>
    <xf numFmtId="0" fontId="27" fillId="0" borderId="20" xfId="0" applyFont="1" applyBorder="1" applyAlignment="1">
      <alignment horizontal="center" vertical="top" wrapText="1"/>
    </xf>
    <xf numFmtId="0" fontId="27" fillId="0" borderId="0" xfId="0" applyFont="1" applyBorder="1" applyAlignment="1">
      <alignment horizontal="center" vertical="top" wrapText="1"/>
    </xf>
    <xf numFmtId="0" fontId="27" fillId="0" borderId="0" xfId="0" quotePrefix="1" applyFont="1" applyBorder="1" applyAlignment="1">
      <alignment horizontal="center" vertical="top" wrapText="1"/>
    </xf>
    <xf numFmtId="0" fontId="23" fillId="0" borderId="0" xfId="0" quotePrefix="1" applyFont="1" applyFill="1" applyBorder="1" applyAlignment="1">
      <alignment horizontal="center" vertical="top"/>
    </xf>
    <xf numFmtId="0" fontId="23" fillId="0" borderId="0" xfId="0" quotePrefix="1" applyFont="1" applyBorder="1" applyAlignment="1">
      <alignment horizontal="center" vertical="top"/>
    </xf>
    <xf numFmtId="0" fontId="27" fillId="0" borderId="22" xfId="0" applyFont="1" applyBorder="1" applyAlignment="1">
      <alignment horizontal="center" vertical="top"/>
    </xf>
    <xf numFmtId="0" fontId="23" fillId="3" borderId="0" xfId="0" applyFont="1" applyFill="1" applyAlignment="1">
      <alignment horizontal="center" vertical="top"/>
    </xf>
    <xf numFmtId="0" fontId="23" fillId="0" borderId="18" xfId="0" applyFont="1" applyFill="1" applyBorder="1" applyAlignment="1">
      <alignment vertical="top"/>
    </xf>
    <xf numFmtId="0" fontId="23" fillId="0" borderId="0" xfId="0" applyFont="1" applyBorder="1" applyAlignment="1">
      <alignment vertical="top"/>
    </xf>
    <xf numFmtId="164" fontId="23" fillId="0" borderId="1" xfId="0" applyNumberFormat="1" applyFont="1" applyBorder="1" applyAlignment="1">
      <alignment horizontal="center" vertical="top"/>
    </xf>
    <xf numFmtId="164" fontId="23" fillId="0" borderId="1" xfId="0" applyNumberFormat="1" applyFont="1" applyBorder="1" applyAlignment="1">
      <alignment horizontal="center" vertical="top" wrapText="1"/>
    </xf>
    <xf numFmtId="0" fontId="23" fillId="0" borderId="16" xfId="0" applyFont="1" applyBorder="1" applyAlignment="1">
      <alignment vertical="top"/>
    </xf>
    <xf numFmtId="0" fontId="23" fillId="0" borderId="23" xfId="0" applyFont="1" applyBorder="1" applyAlignment="1">
      <alignment vertical="top"/>
    </xf>
    <xf numFmtId="164" fontId="31" fillId="0" borderId="1" xfId="0" applyNumberFormat="1" applyFont="1" applyBorder="1" applyAlignment="1">
      <alignment horizontal="left" vertical="top" wrapText="1"/>
    </xf>
    <xf numFmtId="0" fontId="23" fillId="0" borderId="18" xfId="0" applyFont="1" applyBorder="1" applyAlignment="1">
      <alignment horizontal="center" vertical="top"/>
    </xf>
    <xf numFmtId="164" fontId="23" fillId="0" borderId="1" xfId="0" quotePrefix="1" applyNumberFormat="1" applyFont="1" applyBorder="1" applyAlignment="1">
      <alignment horizontal="center" vertical="top"/>
    </xf>
    <xf numFmtId="0" fontId="26" fillId="0" borderId="1" xfId="1" applyFont="1" applyFill="1" applyBorder="1" applyAlignment="1" applyProtection="1">
      <alignment horizontal="center" vertical="top"/>
    </xf>
    <xf numFmtId="0" fontId="26" fillId="0" borderId="1" xfId="1" applyFont="1" applyBorder="1" applyAlignment="1" applyProtection="1">
      <alignment vertical="top" wrapText="1"/>
    </xf>
    <xf numFmtId="164" fontId="23" fillId="0" borderId="1" xfId="0" applyNumberFormat="1" applyFont="1" applyFill="1" applyBorder="1" applyAlignment="1">
      <alignment horizontal="center" vertical="top"/>
    </xf>
    <xf numFmtId="164" fontId="9" fillId="0" borderId="2" xfId="0" applyNumberFormat="1" applyFont="1" applyBorder="1" applyAlignment="1">
      <alignment horizontal="center" vertical="top" wrapText="1"/>
    </xf>
    <xf numFmtId="0" fontId="26" fillId="0" borderId="1" xfId="1" applyFont="1" applyBorder="1" applyAlignment="1" applyProtection="1">
      <alignment horizontal="center" vertical="top"/>
    </xf>
    <xf numFmtId="0" fontId="23" fillId="0" borderId="18" xfId="0" applyFont="1" applyBorder="1" applyAlignment="1">
      <alignment vertical="top"/>
    </xf>
    <xf numFmtId="0" fontId="23" fillId="0" borderId="0" xfId="0" quotePrefix="1" applyFont="1" applyBorder="1" applyAlignment="1">
      <alignment vertical="top"/>
    </xf>
    <xf numFmtId="0" fontId="30" fillId="0" borderId="0" xfId="0" applyFont="1" applyBorder="1" applyAlignment="1">
      <alignment vertical="top"/>
    </xf>
    <xf numFmtId="0" fontId="30" fillId="0" borderId="0" xfId="0" applyFont="1" applyAlignment="1">
      <alignment vertical="top"/>
    </xf>
    <xf numFmtId="0" fontId="23" fillId="0" borderId="2" xfId="0" applyFont="1" applyBorder="1" applyAlignment="1">
      <alignment horizontal="center" vertical="top"/>
    </xf>
    <xf numFmtId="0" fontId="23" fillId="0" borderId="2" xfId="0" applyFont="1" applyFill="1" applyBorder="1" applyAlignment="1">
      <alignment vertical="top" wrapText="1"/>
    </xf>
    <xf numFmtId="0" fontId="23" fillId="0" borderId="23" xfId="0" applyFont="1" applyBorder="1" applyAlignment="1">
      <alignment horizontal="center" vertical="top"/>
    </xf>
    <xf numFmtId="164" fontId="23" fillId="0" borderId="2" xfId="0" applyNumberFormat="1" applyFont="1" applyBorder="1" applyAlignment="1">
      <alignment horizontal="center" vertical="top"/>
    </xf>
    <xf numFmtId="164" fontId="23" fillId="0" borderId="0" xfId="0" applyNumberFormat="1" applyFont="1" applyBorder="1" applyAlignment="1">
      <alignment horizontal="center" vertical="top"/>
    </xf>
    <xf numFmtId="0" fontId="30" fillId="0" borderId="0" xfId="0" applyFont="1" applyAlignment="1">
      <alignment vertical="top" wrapText="1"/>
    </xf>
    <xf numFmtId="0" fontId="23" fillId="0" borderId="1" xfId="0" applyNumberFormat="1" applyFont="1" applyBorder="1" applyAlignment="1">
      <alignment horizontal="center" vertical="top"/>
    </xf>
    <xf numFmtId="0" fontId="23" fillId="0" borderId="16" xfId="0" quotePrefix="1" applyFont="1" applyBorder="1" applyAlignment="1">
      <alignment vertical="top"/>
    </xf>
    <xf numFmtId="164" fontId="23" fillId="0" borderId="2" xfId="0" quotePrefix="1" applyNumberFormat="1" applyFont="1" applyBorder="1" applyAlignment="1">
      <alignment horizontal="center" vertical="top"/>
    </xf>
    <xf numFmtId="164" fontId="26" fillId="0" borderId="1" xfId="1" applyNumberFormat="1" applyFont="1" applyBorder="1" applyAlignment="1" applyProtection="1">
      <alignment horizontal="center" vertical="top"/>
    </xf>
    <xf numFmtId="0" fontId="32" fillId="0" borderId="0" xfId="0" applyFont="1"/>
    <xf numFmtId="0" fontId="30" fillId="0" borderId="10" xfId="0" applyFont="1" applyBorder="1"/>
    <xf numFmtId="0" fontId="30" fillId="0" borderId="10" xfId="0" applyFont="1" applyBorder="1" applyAlignment="1">
      <alignment wrapText="1"/>
    </xf>
    <xf numFmtId="0" fontId="30" fillId="0" borderId="10" xfId="0" applyFont="1" applyBorder="1" applyAlignment="1">
      <alignment horizontal="center"/>
    </xf>
    <xf numFmtId="0" fontId="30" fillId="0" borderId="0" xfId="0" applyFont="1"/>
    <xf numFmtId="0" fontId="30" fillId="0" borderId="12" xfId="0" applyFont="1" applyBorder="1" applyAlignment="1">
      <alignment horizontal="center" vertical="center"/>
    </xf>
    <xf numFmtId="0" fontId="30" fillId="0" borderId="12" xfId="0" applyFont="1" applyBorder="1" applyAlignment="1">
      <alignment vertical="center" wrapText="1"/>
    </xf>
    <xf numFmtId="0" fontId="30" fillId="0" borderId="12" xfId="0" applyFont="1" applyBorder="1" applyAlignment="1">
      <alignment vertical="center"/>
    </xf>
    <xf numFmtId="0" fontId="33" fillId="0" borderId="12" xfId="0" applyFont="1" applyBorder="1" applyAlignment="1">
      <alignment horizontal="center" vertical="center"/>
    </xf>
    <xf numFmtId="15" fontId="30" fillId="0" borderId="12" xfId="0" applyNumberFormat="1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top"/>
    </xf>
    <xf numFmtId="0" fontId="30" fillId="0" borderId="12" xfId="0" applyFont="1" applyBorder="1" applyAlignment="1">
      <alignment vertical="top" wrapText="1"/>
    </xf>
    <xf numFmtId="0" fontId="30" fillId="0" borderId="12" xfId="0" applyFont="1" applyBorder="1" applyAlignment="1">
      <alignment vertical="top"/>
    </xf>
    <xf numFmtId="0" fontId="26" fillId="0" borderId="12" xfId="1" applyFont="1" applyBorder="1" applyAlignment="1" applyProtection="1">
      <alignment vertical="top"/>
    </xf>
    <xf numFmtId="0" fontId="26" fillId="0" borderId="12" xfId="1" applyFont="1" applyBorder="1" applyAlignment="1" applyProtection="1">
      <alignment vertical="top" wrapText="1"/>
    </xf>
    <xf numFmtId="0" fontId="30" fillId="0" borderId="24" xfId="0" applyFont="1" applyBorder="1" applyAlignment="1">
      <alignment horizontal="center" vertical="top"/>
    </xf>
    <xf numFmtId="0" fontId="30" fillId="0" borderId="24" xfId="0" applyFont="1" applyBorder="1" applyAlignment="1">
      <alignment vertical="top" wrapText="1"/>
    </xf>
    <xf numFmtId="0" fontId="30" fillId="0" borderId="24" xfId="0" applyFont="1" applyBorder="1" applyAlignment="1">
      <alignment vertical="top"/>
    </xf>
    <xf numFmtId="0" fontId="30" fillId="0" borderId="15" xfId="0" applyFont="1" applyBorder="1" applyAlignment="1">
      <alignment horizontal="center" vertical="top"/>
    </xf>
    <xf numFmtId="0" fontId="30" fillId="0" borderId="15" xfId="0" applyFont="1" applyBorder="1" applyAlignment="1">
      <alignment vertical="top" wrapText="1"/>
    </xf>
    <xf numFmtId="0" fontId="30" fillId="0" borderId="15" xfId="0" applyFont="1" applyBorder="1" applyAlignment="1">
      <alignment vertical="top"/>
    </xf>
    <xf numFmtId="15" fontId="30" fillId="0" borderId="24" xfId="0" applyNumberFormat="1" applyFont="1" applyBorder="1" applyAlignment="1">
      <alignment horizontal="center" vertical="top"/>
    </xf>
    <xf numFmtId="0" fontId="32" fillId="4" borderId="6" xfId="0" applyFont="1" applyFill="1" applyBorder="1" applyAlignment="1">
      <alignment horizontal="center" wrapText="1"/>
    </xf>
    <xf numFmtId="0" fontId="33" fillId="0" borderId="24" xfId="0" applyFont="1" applyBorder="1" applyAlignment="1">
      <alignment vertical="top"/>
    </xf>
    <xf numFmtId="0" fontId="30" fillId="0" borderId="24" xfId="0" quotePrefix="1" applyFont="1" applyBorder="1" applyAlignment="1">
      <alignment vertical="top" wrapText="1"/>
    </xf>
    <xf numFmtId="0" fontId="25" fillId="0" borderId="2" xfId="1" applyFont="1" applyBorder="1" applyAlignment="1" applyProtection="1">
      <alignment horizontal="center" vertical="top"/>
    </xf>
    <xf numFmtId="0" fontId="23" fillId="0" borderId="0" xfId="0" applyFont="1" applyBorder="1" applyAlignment="1">
      <alignment horizontal="center" vertical="top"/>
    </xf>
    <xf numFmtId="0" fontId="23" fillId="0" borderId="18" xfId="0" applyFont="1" applyBorder="1" applyAlignment="1">
      <alignment horizontal="center" vertical="top"/>
    </xf>
    <xf numFmtId="0" fontId="23" fillId="0" borderId="1" xfId="0" applyFont="1" applyFill="1" applyBorder="1" applyAlignment="1">
      <alignment vertical="top"/>
    </xf>
    <xf numFmtId="0" fontId="9" fillId="0" borderId="16" xfId="0" applyFont="1" applyBorder="1" applyAlignment="1">
      <alignment vertical="top"/>
    </xf>
    <xf numFmtId="0" fontId="3" fillId="0" borderId="1" xfId="1" applyBorder="1" applyAlignment="1" applyProtection="1">
      <alignment vertical="top" wrapText="1"/>
    </xf>
    <xf numFmtId="0" fontId="34" fillId="0" borderId="24" xfId="0" applyFont="1" applyBorder="1" applyAlignment="1">
      <alignment vertical="top" wrapText="1"/>
    </xf>
    <xf numFmtId="0" fontId="25" fillId="0" borderId="0" xfId="1" applyFont="1" applyBorder="1" applyAlignment="1" applyProtection="1"/>
    <xf numFmtId="0" fontId="23" fillId="3" borderId="2" xfId="0" applyFont="1" applyFill="1" applyBorder="1" applyAlignment="1">
      <alignment vertical="top" wrapText="1"/>
    </xf>
    <xf numFmtId="0" fontId="23" fillId="3" borderId="1" xfId="0" applyFont="1" applyFill="1" applyBorder="1" applyAlignment="1">
      <alignment horizontal="center" vertical="top"/>
    </xf>
    <xf numFmtId="0" fontId="31" fillId="3" borderId="0" xfId="0" applyFont="1" applyFill="1" applyAlignment="1">
      <alignment vertical="top"/>
    </xf>
    <xf numFmtId="0" fontId="23" fillId="3" borderId="0" xfId="0" applyFont="1" applyFill="1"/>
    <xf numFmtId="0" fontId="23" fillId="3" borderId="0" xfId="0" applyFont="1" applyFill="1" applyBorder="1"/>
    <xf numFmtId="0" fontId="23" fillId="3" borderId="0" xfId="0" quotePrefix="1" applyFont="1" applyFill="1" applyBorder="1" applyAlignment="1">
      <alignment horizontal="center" vertical="top" wrapText="1"/>
    </xf>
    <xf numFmtId="0" fontId="23" fillId="3" borderId="0" xfId="0" applyFont="1" applyFill="1" applyBorder="1" applyAlignment="1">
      <alignment vertical="top" wrapText="1"/>
    </xf>
    <xf numFmtId="0" fontId="23" fillId="3" borderId="18" xfId="0" applyFont="1" applyFill="1" applyBorder="1" applyAlignment="1">
      <alignment vertical="top"/>
    </xf>
    <xf numFmtId="164" fontId="23" fillId="3" borderId="1" xfId="0" applyNumberFormat="1" applyFont="1" applyFill="1" applyBorder="1" applyAlignment="1">
      <alignment horizontal="center" vertical="top" wrapText="1"/>
    </xf>
    <xf numFmtId="0" fontId="23" fillId="3" borderId="2" xfId="0" applyFont="1" applyFill="1" applyBorder="1" applyAlignment="1">
      <alignment horizontal="center" vertical="top" wrapText="1"/>
    </xf>
    <xf numFmtId="0" fontId="23" fillId="3" borderId="23" xfId="0" applyFont="1" applyFill="1" applyBorder="1" applyAlignment="1">
      <alignment vertical="top"/>
    </xf>
    <xf numFmtId="0" fontId="23" fillId="3" borderId="16" xfId="0" applyFont="1" applyFill="1" applyBorder="1" applyAlignment="1">
      <alignment vertical="top"/>
    </xf>
    <xf numFmtId="164" fontId="23" fillId="3" borderId="23" xfId="0" applyNumberFormat="1" applyFont="1" applyFill="1" applyBorder="1" applyAlignment="1">
      <alignment horizontal="center" vertical="top"/>
    </xf>
    <xf numFmtId="164" fontId="23" fillId="3" borderId="2" xfId="0" applyNumberFormat="1" applyFont="1" applyFill="1" applyBorder="1" applyAlignment="1">
      <alignment horizontal="center" vertical="top" wrapText="1"/>
    </xf>
    <xf numFmtId="0" fontId="23" fillId="3" borderId="0" xfId="0" applyFont="1" applyFill="1" applyAlignment="1">
      <alignment vertical="top" wrapText="1"/>
    </xf>
    <xf numFmtId="164" fontId="23" fillId="3" borderId="0" xfId="0" applyNumberFormat="1" applyFont="1" applyFill="1" applyBorder="1" applyAlignment="1">
      <alignment horizontal="left" vertical="top" wrapText="1"/>
    </xf>
    <xf numFmtId="0" fontId="23" fillId="3" borderId="23" xfId="0" applyFont="1" applyFill="1" applyBorder="1" applyAlignment="1">
      <alignment vertical="top" wrapText="1"/>
    </xf>
    <xf numFmtId="164" fontId="23" fillId="3" borderId="23" xfId="0" applyNumberFormat="1" applyFont="1" applyFill="1" applyBorder="1" applyAlignment="1">
      <alignment horizontal="left" vertical="top" wrapText="1"/>
    </xf>
    <xf numFmtId="0" fontId="23" fillId="3" borderId="16" xfId="0" applyFont="1" applyFill="1" applyBorder="1" applyAlignment="1">
      <alignment vertical="top" wrapText="1"/>
    </xf>
    <xf numFmtId="164" fontId="23" fillId="3" borderId="2" xfId="0" applyNumberFormat="1" applyFont="1" applyFill="1" applyBorder="1" applyAlignment="1">
      <alignment horizontal="left" vertical="top"/>
    </xf>
    <xf numFmtId="0" fontId="35" fillId="0" borderId="0" xfId="0" applyFont="1" applyAlignment="1">
      <alignment vertical="top"/>
    </xf>
    <xf numFmtId="0" fontId="23" fillId="0" borderId="0" xfId="0" applyFont="1" applyBorder="1"/>
    <xf numFmtId="0" fontId="23" fillId="0" borderId="19" xfId="0" applyFont="1" applyBorder="1" applyAlignment="1">
      <alignment vertical="top"/>
    </xf>
    <xf numFmtId="0" fontId="23" fillId="0" borderId="25" xfId="0" applyFont="1" applyBorder="1" applyAlignment="1">
      <alignment vertical="top"/>
    </xf>
    <xf numFmtId="15" fontId="30" fillId="0" borderId="15" xfId="0" applyNumberFormat="1" applyFont="1" applyBorder="1" applyAlignment="1">
      <alignment horizontal="center" vertical="top"/>
    </xf>
    <xf numFmtId="0" fontId="30" fillId="0" borderId="15" xfId="0" quotePrefix="1" applyFont="1" applyBorder="1" applyAlignment="1">
      <alignment vertical="top" wrapText="1"/>
    </xf>
    <xf numFmtId="0" fontId="3" fillId="3" borderId="2" xfId="1" applyFill="1" applyBorder="1" applyAlignment="1" applyProtection="1">
      <alignment horizontal="center" vertical="top" wrapText="1"/>
    </xf>
    <xf numFmtId="0" fontId="3" fillId="3" borderId="1" xfId="1" applyFill="1" applyBorder="1" applyAlignment="1" applyProtection="1">
      <alignment horizontal="center" vertical="top" wrapText="1"/>
    </xf>
    <xf numFmtId="0" fontId="23" fillId="0" borderId="0" xfId="0" applyFont="1" applyBorder="1" applyAlignment="1">
      <alignment horizontal="center" vertical="top"/>
    </xf>
    <xf numFmtId="0" fontId="23" fillId="0" borderId="18" xfId="0" applyFont="1" applyBorder="1" applyAlignment="1">
      <alignment horizontal="center" vertical="top"/>
    </xf>
    <xf numFmtId="0" fontId="30" fillId="0" borderId="10" xfId="0" applyFont="1" applyBorder="1" applyAlignment="1">
      <alignment vertical="top"/>
    </xf>
    <xf numFmtId="164" fontId="23" fillId="0" borderId="18" xfId="0" quotePrefix="1" applyNumberFormat="1" applyFont="1" applyBorder="1" applyAlignment="1">
      <alignment horizontal="center" vertical="top"/>
    </xf>
    <xf numFmtId="164" fontId="23" fillId="3" borderId="18" xfId="0" applyNumberFormat="1" applyFont="1" applyFill="1" applyBorder="1" applyAlignment="1">
      <alignment horizontal="center" vertical="top" wrapText="1"/>
    </xf>
    <xf numFmtId="164" fontId="23" fillId="3" borderId="1" xfId="0" applyNumberFormat="1" applyFont="1" applyFill="1" applyBorder="1" applyAlignment="1">
      <alignment horizontal="center" vertical="top"/>
    </xf>
    <xf numFmtId="0" fontId="30" fillId="0" borderId="0" xfId="0" applyFont="1" applyBorder="1" applyAlignment="1">
      <alignment horizontal="right" vertical="top"/>
    </xf>
    <xf numFmtId="0" fontId="23" fillId="3" borderId="0" xfId="0" applyFont="1" applyFill="1" applyAlignment="1">
      <alignment horizontal="right" vertical="top"/>
    </xf>
    <xf numFmtId="0" fontId="24" fillId="2" borderId="4" xfId="0" applyFont="1" applyFill="1" applyBorder="1" applyAlignment="1">
      <alignment horizontal="center" vertical="center" wrapText="1"/>
    </xf>
    <xf numFmtId="0" fontId="23" fillId="3" borderId="19" xfId="0" applyFont="1" applyFill="1" applyBorder="1" applyAlignment="1">
      <alignment vertical="top"/>
    </xf>
    <xf numFmtId="0" fontId="29" fillId="3" borderId="1" xfId="0" applyFont="1" applyFill="1" applyBorder="1" applyAlignment="1">
      <alignment vertical="top" wrapText="1"/>
    </xf>
    <xf numFmtId="0" fontId="24" fillId="2" borderId="4" xfId="0" applyFont="1" applyFill="1" applyBorder="1" applyAlignment="1">
      <alignment horizontal="center" vertical="center" wrapText="1"/>
    </xf>
    <xf numFmtId="0" fontId="25" fillId="3" borderId="0" xfId="1" applyFont="1" applyFill="1" applyBorder="1" applyAlignment="1" applyProtection="1">
      <alignment horizontal="center" vertical="top"/>
    </xf>
    <xf numFmtId="0" fontId="38" fillId="3" borderId="1" xfId="1" applyFont="1" applyFill="1" applyBorder="1" applyAlignment="1" applyProtection="1">
      <alignment horizontal="center" vertical="top" wrapText="1"/>
    </xf>
    <xf numFmtId="0" fontId="25" fillId="3" borderId="1" xfId="1" applyFont="1" applyFill="1" applyBorder="1" applyAlignment="1" applyProtection="1">
      <alignment horizontal="center" vertical="top"/>
    </xf>
    <xf numFmtId="0" fontId="25" fillId="3" borderId="2" xfId="1" applyFont="1" applyFill="1" applyBorder="1" applyAlignment="1" applyProtection="1">
      <alignment horizontal="center" vertical="top" wrapText="1"/>
    </xf>
    <xf numFmtId="0" fontId="21" fillId="3" borderId="1" xfId="1" applyFont="1" applyFill="1" applyBorder="1" applyAlignment="1" applyProtection="1">
      <alignment horizontal="center" vertical="top" wrapText="1"/>
    </xf>
    <xf numFmtId="0" fontId="23" fillId="0" borderId="0" xfId="0" applyFont="1" applyFill="1" applyAlignment="1">
      <alignment horizontal="center" vertical="top"/>
    </xf>
    <xf numFmtId="0" fontId="23" fillId="0" borderId="0" xfId="0" applyFont="1" applyFill="1" applyAlignment="1">
      <alignment vertical="top"/>
    </xf>
    <xf numFmtId="0" fontId="23" fillId="3" borderId="16" xfId="0" applyFont="1" applyFill="1" applyBorder="1" applyAlignment="1">
      <alignment horizontal="left" vertical="top" wrapText="1"/>
    </xf>
    <xf numFmtId="0" fontId="23" fillId="3" borderId="16" xfId="0" quotePrefix="1" applyFont="1" applyFill="1" applyBorder="1" applyAlignment="1">
      <alignment horizontal="center" vertical="top" wrapText="1"/>
    </xf>
    <xf numFmtId="0" fontId="23" fillId="3" borderId="23" xfId="0" applyFont="1" applyFill="1" applyBorder="1" applyAlignment="1">
      <alignment horizontal="left" vertical="top" wrapText="1"/>
    </xf>
    <xf numFmtId="164" fontId="23" fillId="3" borderId="2" xfId="0" applyNumberFormat="1" applyFont="1" applyFill="1" applyBorder="1" applyAlignment="1">
      <alignment horizontal="left" vertical="top" wrapText="1"/>
    </xf>
    <xf numFmtId="0" fontId="30" fillId="0" borderId="0" xfId="0" applyFont="1" applyBorder="1" applyAlignment="1">
      <alignment horizontal="center" vertical="top"/>
    </xf>
    <xf numFmtId="0" fontId="30" fillId="0" borderId="0" xfId="0" applyFont="1" applyBorder="1" applyAlignment="1">
      <alignment vertical="top" wrapText="1"/>
    </xf>
    <xf numFmtId="15" fontId="30" fillId="0" borderId="0" xfId="0" applyNumberFormat="1" applyFont="1" applyBorder="1" applyAlignment="1">
      <alignment horizontal="center" vertical="top"/>
    </xf>
    <xf numFmtId="0" fontId="30" fillId="0" borderId="0" xfId="0" quotePrefix="1" applyFont="1" applyBorder="1" applyAlignment="1">
      <alignment vertical="top" wrapText="1"/>
    </xf>
    <xf numFmtId="17" fontId="30" fillId="0" borderId="12" xfId="0" applyNumberFormat="1" applyFont="1" applyBorder="1" applyAlignment="1">
      <alignment horizontal="center" vertical="top"/>
    </xf>
    <xf numFmtId="15" fontId="30" fillId="0" borderId="0" xfId="0" applyNumberFormat="1" applyFont="1" applyAlignment="1">
      <alignment vertical="center"/>
    </xf>
    <xf numFmtId="16" fontId="30" fillId="0" borderId="24" xfId="0" applyNumberFormat="1" applyFont="1" applyBorder="1" applyAlignment="1">
      <alignment horizontal="center" vertical="top"/>
    </xf>
    <xf numFmtId="17" fontId="30" fillId="0" borderId="24" xfId="0" applyNumberFormat="1" applyFont="1" applyBorder="1" applyAlignment="1">
      <alignment horizontal="center" vertical="top"/>
    </xf>
    <xf numFmtId="15" fontId="30" fillId="0" borderId="0" xfId="0" applyNumberFormat="1" applyFont="1" applyAlignment="1">
      <alignment vertical="top"/>
    </xf>
    <xf numFmtId="164" fontId="23" fillId="0" borderId="18" xfId="0" applyNumberFormat="1" applyFont="1" applyBorder="1" applyAlignment="1">
      <alignment horizontal="center" vertical="top"/>
    </xf>
    <xf numFmtId="0" fontId="33" fillId="0" borderId="24" xfId="0" applyFont="1" applyBorder="1" applyAlignment="1">
      <alignment horizontal="center" vertical="top"/>
    </xf>
    <xf numFmtId="0" fontId="23" fillId="0" borderId="0" xfId="0" applyFont="1" applyBorder="1" applyAlignment="1">
      <alignment horizontal="center" vertical="top"/>
    </xf>
    <xf numFmtId="0" fontId="23" fillId="0" borderId="18" xfId="0" applyFont="1" applyBorder="1" applyAlignment="1">
      <alignment horizontal="center" vertical="top"/>
    </xf>
    <xf numFmtId="0" fontId="24" fillId="2" borderId="4" xfId="0" applyFont="1" applyFill="1" applyBorder="1" applyAlignment="1">
      <alignment horizontal="center" vertical="center" wrapText="1"/>
    </xf>
    <xf numFmtId="0" fontId="3" fillId="0" borderId="0" xfId="1" applyBorder="1" applyAlignment="1" applyProtection="1">
      <alignment horizontal="center" vertical="top"/>
    </xf>
    <xf numFmtId="0" fontId="23" fillId="0" borderId="18" xfId="0" applyFont="1" applyBorder="1" applyAlignment="1">
      <alignment horizontal="center" vertical="top"/>
    </xf>
    <xf numFmtId="0" fontId="24" fillId="2" borderId="4" xfId="0" applyFont="1" applyFill="1" applyBorder="1" applyAlignment="1">
      <alignment horizontal="center" vertical="center" wrapText="1"/>
    </xf>
    <xf numFmtId="0" fontId="44" fillId="0" borderId="24" xfId="0" applyFont="1" applyBorder="1" applyAlignment="1">
      <alignment horizontal="center" vertical="top"/>
    </xf>
    <xf numFmtId="0" fontId="23" fillId="0" borderId="0" xfId="0" applyFont="1" applyBorder="1" applyAlignment="1">
      <alignment horizontal="center" vertical="top"/>
    </xf>
    <xf numFmtId="0" fontId="23" fillId="0" borderId="18" xfId="0" applyFont="1" applyBorder="1" applyAlignment="1">
      <alignment horizontal="center" vertical="top"/>
    </xf>
    <xf numFmtId="43" fontId="30" fillId="0" borderId="0" xfId="2" applyFont="1" applyAlignment="1">
      <alignment vertical="top"/>
    </xf>
    <xf numFmtId="0" fontId="23" fillId="0" borderId="0" xfId="0" applyFont="1" applyBorder="1" applyAlignment="1">
      <alignment horizontal="center" vertical="top"/>
    </xf>
    <xf numFmtId="0" fontId="23" fillId="0" borderId="18" xfId="0" applyFont="1" applyBorder="1" applyAlignment="1">
      <alignment horizontal="center" vertical="top"/>
    </xf>
    <xf numFmtId="0" fontId="23" fillId="0" borderId="19" xfId="0" applyFont="1" applyBorder="1" applyAlignment="1">
      <alignment horizontal="center" vertical="top"/>
    </xf>
    <xf numFmtId="0" fontId="23" fillId="3" borderId="19" xfId="0" applyFont="1" applyFill="1" applyBorder="1" applyAlignment="1">
      <alignment vertical="top" wrapText="1"/>
    </xf>
    <xf numFmtId="0" fontId="30" fillId="0" borderId="24" xfId="0" quotePrefix="1" applyFont="1" applyBorder="1" applyAlignment="1">
      <alignment vertical="top"/>
    </xf>
    <xf numFmtId="0" fontId="23" fillId="3" borderId="0" xfId="0" applyFont="1" applyFill="1" applyBorder="1" applyAlignment="1">
      <alignment horizontal="center" vertical="top" wrapText="1"/>
    </xf>
    <xf numFmtId="0" fontId="23" fillId="3" borderId="0" xfId="0" applyFont="1" applyFill="1" applyBorder="1" applyAlignment="1">
      <alignment horizontal="left" vertical="top" wrapText="1"/>
    </xf>
    <xf numFmtId="0" fontId="23" fillId="3" borderId="18" xfId="0" applyFont="1" applyFill="1" applyBorder="1" applyAlignment="1">
      <alignment horizontal="left" vertical="top" wrapText="1"/>
    </xf>
    <xf numFmtId="0" fontId="48" fillId="3" borderId="1" xfId="1" applyFont="1" applyFill="1" applyBorder="1" applyAlignment="1" applyProtection="1">
      <alignment horizontal="center" vertical="top" wrapText="1"/>
    </xf>
    <xf numFmtId="0" fontId="47" fillId="3" borderId="18" xfId="0" applyFont="1" applyFill="1" applyBorder="1" applyAlignment="1">
      <alignment vertical="top" wrapText="1"/>
    </xf>
    <xf numFmtId="0" fontId="47" fillId="3" borderId="0" xfId="0" applyFont="1" applyFill="1" applyBorder="1" applyAlignment="1">
      <alignment vertical="top" wrapText="1"/>
    </xf>
    <xf numFmtId="164" fontId="47" fillId="3" borderId="18" xfId="0" applyNumberFormat="1" applyFont="1" applyFill="1" applyBorder="1" applyAlignment="1">
      <alignment horizontal="left" vertical="top" wrapText="1"/>
    </xf>
    <xf numFmtId="164" fontId="47" fillId="3" borderId="1" xfId="0" applyNumberFormat="1" applyFont="1" applyFill="1" applyBorder="1" applyAlignment="1">
      <alignment horizontal="left" vertical="top" wrapText="1"/>
    </xf>
    <xf numFmtId="0" fontId="47" fillId="3" borderId="1" xfId="0" applyFont="1" applyFill="1" applyBorder="1" applyAlignment="1">
      <alignment vertical="top" wrapText="1"/>
    </xf>
    <xf numFmtId="0" fontId="47" fillId="3" borderId="0" xfId="0" applyFont="1" applyFill="1" applyAlignment="1">
      <alignment horizontal="center" vertical="top"/>
    </xf>
    <xf numFmtId="0" fontId="47" fillId="3" borderId="0" xfId="0" applyFont="1" applyFill="1" applyAlignment="1">
      <alignment vertical="top"/>
    </xf>
    <xf numFmtId="0" fontId="23" fillId="3" borderId="17" xfId="0" applyFont="1" applyFill="1" applyBorder="1" applyAlignment="1">
      <alignment horizontal="center" vertical="top"/>
    </xf>
    <xf numFmtId="0" fontId="25" fillId="3" borderId="17" xfId="1" applyFont="1" applyFill="1" applyBorder="1" applyAlignment="1" applyProtection="1">
      <alignment horizontal="center" vertical="top" wrapText="1"/>
    </xf>
    <xf numFmtId="0" fontId="23" fillId="3" borderId="17" xfId="0" applyFont="1" applyFill="1" applyBorder="1" applyAlignment="1">
      <alignment vertical="top" wrapText="1"/>
    </xf>
    <xf numFmtId="0" fontId="23" fillId="3" borderId="22" xfId="0" applyFont="1" applyFill="1" applyBorder="1" applyAlignment="1">
      <alignment horizontal="left" vertical="top"/>
    </xf>
    <xf numFmtId="0" fontId="23" fillId="3" borderId="20" xfId="0" applyFont="1" applyFill="1" applyBorder="1" applyAlignment="1">
      <alignment horizontal="center" vertical="top"/>
    </xf>
    <xf numFmtId="0" fontId="23" fillId="3" borderId="21" xfId="0" applyFont="1" applyFill="1" applyBorder="1" applyAlignment="1">
      <alignment horizontal="left" vertical="top"/>
    </xf>
    <xf numFmtId="164" fontId="23" fillId="3" borderId="17" xfId="0" applyNumberFormat="1" applyFont="1" applyFill="1" applyBorder="1" applyAlignment="1">
      <alignment horizontal="left" vertical="top" wrapText="1"/>
    </xf>
    <xf numFmtId="164" fontId="47" fillId="3" borderId="1" xfId="0" applyNumberFormat="1" applyFont="1" applyFill="1" applyBorder="1" applyAlignment="1">
      <alignment horizontal="left" vertical="top"/>
    </xf>
    <xf numFmtId="0" fontId="49" fillId="0" borderId="1" xfId="1" applyFont="1" applyBorder="1" applyAlignment="1" applyProtection="1">
      <alignment horizontal="center" vertical="top"/>
    </xf>
    <xf numFmtId="0" fontId="23" fillId="0" borderId="0" xfId="0" applyFont="1" applyBorder="1" applyAlignment="1">
      <alignment horizontal="center" vertical="top"/>
    </xf>
    <xf numFmtId="0" fontId="23" fillId="0" borderId="18" xfId="0" applyFont="1" applyBorder="1" applyAlignment="1">
      <alignment horizontal="center" vertical="top"/>
    </xf>
    <xf numFmtId="0" fontId="23" fillId="5" borderId="0" xfId="0" applyFont="1" applyFill="1" applyAlignment="1">
      <alignment vertical="top"/>
    </xf>
    <xf numFmtId="0" fontId="23" fillId="0" borderId="0" xfId="0" applyFont="1" applyBorder="1" applyAlignment="1">
      <alignment horizontal="center" vertical="top"/>
    </xf>
    <xf numFmtId="0" fontId="23" fillId="0" borderId="18" xfId="0" applyFont="1" applyBorder="1" applyAlignment="1">
      <alignment horizontal="center" vertical="top"/>
    </xf>
    <xf numFmtId="0" fontId="36" fillId="0" borderId="26" xfId="0" applyFont="1" applyBorder="1" applyAlignment="1">
      <alignment horizontal="left" vertical="center" wrapText="1"/>
    </xf>
    <xf numFmtId="0" fontId="36" fillId="0" borderId="27" xfId="0" applyFont="1" applyBorder="1" applyAlignment="1">
      <alignment horizontal="left" vertical="center" wrapText="1"/>
    </xf>
    <xf numFmtId="0" fontId="36" fillId="0" borderId="28" xfId="0" applyFont="1" applyBorder="1" applyAlignment="1">
      <alignment horizontal="left" vertical="center" wrapText="1"/>
    </xf>
    <xf numFmtId="0" fontId="39" fillId="0" borderId="0" xfId="0" applyFont="1" applyAlignment="1">
      <alignment horizontal="center" vertical="top"/>
    </xf>
    <xf numFmtId="0" fontId="40" fillId="0" borderId="0" xfId="0" applyFont="1" applyAlignment="1">
      <alignment horizontal="center" vertical="top"/>
    </xf>
    <xf numFmtId="0" fontId="24" fillId="2" borderId="29" xfId="0" applyFont="1" applyFill="1" applyBorder="1" applyAlignment="1">
      <alignment horizontal="center" vertical="center" wrapText="1"/>
    </xf>
    <xf numFmtId="0" fontId="24" fillId="2" borderId="27" xfId="0" applyFont="1" applyFill="1" applyBorder="1" applyAlignment="1">
      <alignment horizontal="center" vertical="center" wrapText="1"/>
    </xf>
    <xf numFmtId="0" fontId="24" fillId="2" borderId="30" xfId="0" applyFont="1" applyFill="1" applyBorder="1" applyAlignment="1">
      <alignment horizontal="center" vertical="center" wrapText="1"/>
    </xf>
    <xf numFmtId="0" fontId="47" fillId="3" borderId="19" xfId="0" applyFont="1" applyFill="1" applyBorder="1" applyAlignment="1">
      <alignment horizontal="center" vertical="top" wrapText="1"/>
    </xf>
    <xf numFmtId="0" fontId="47" fillId="3" borderId="0" xfId="0" applyFont="1" applyFill="1" applyBorder="1" applyAlignment="1">
      <alignment horizontal="center" vertical="top" wrapText="1"/>
    </xf>
    <xf numFmtId="0" fontId="47" fillId="3" borderId="18" xfId="0" applyFont="1" applyFill="1" applyBorder="1" applyAlignment="1">
      <alignment horizontal="center" vertical="top" wrapText="1"/>
    </xf>
    <xf numFmtId="0" fontId="23" fillId="0" borderId="19" xfId="0" applyFont="1" applyBorder="1" applyAlignment="1">
      <alignment horizontal="center" vertical="top"/>
    </xf>
    <xf numFmtId="0" fontId="23" fillId="0" borderId="0" xfId="0" applyFont="1" applyBorder="1" applyAlignment="1">
      <alignment horizontal="center" vertical="top"/>
    </xf>
    <xf numFmtId="0" fontId="23" fillId="0" borderId="18" xfId="0" applyFont="1" applyBorder="1" applyAlignment="1">
      <alignment horizontal="center" vertical="top"/>
    </xf>
    <xf numFmtId="0" fontId="23" fillId="0" borderId="1" xfId="0" applyFont="1" applyBorder="1" applyAlignment="1">
      <alignment horizontal="left" vertical="top" wrapText="1"/>
    </xf>
    <xf numFmtId="0" fontId="23" fillId="3" borderId="19" xfId="0" applyFont="1" applyFill="1" applyBorder="1" applyAlignment="1">
      <alignment horizontal="left" vertical="top" wrapText="1"/>
    </xf>
    <xf numFmtId="0" fontId="23" fillId="3" borderId="0" xfId="0" applyFont="1" applyFill="1" applyBorder="1" applyAlignment="1">
      <alignment horizontal="left" vertical="top" wrapText="1"/>
    </xf>
    <xf numFmtId="0" fontId="23" fillId="3" borderId="18" xfId="0" applyFont="1" applyFill="1" applyBorder="1" applyAlignment="1">
      <alignment horizontal="left" vertical="top" wrapText="1"/>
    </xf>
    <xf numFmtId="0" fontId="24" fillId="2" borderId="4" xfId="0" applyFont="1" applyFill="1" applyBorder="1" applyAlignment="1">
      <alignment horizontal="center" vertical="center" wrapText="1"/>
    </xf>
    <xf numFmtId="0" fontId="50" fillId="0" borderId="24" xfId="0" applyFont="1" applyBorder="1" applyAlignment="1">
      <alignment horizontal="center" vertical="top"/>
    </xf>
    <xf numFmtId="0" fontId="23" fillId="3" borderId="2" xfId="0" applyFont="1" applyFill="1" applyBorder="1" applyAlignment="1">
      <alignment horizontal="center" vertical="top"/>
    </xf>
    <xf numFmtId="0" fontId="23" fillId="3" borderId="16" xfId="0" applyFont="1" applyFill="1" applyBorder="1" applyAlignment="1">
      <alignment horizontal="center" vertical="top" wrapText="1"/>
    </xf>
    <xf numFmtId="0" fontId="49" fillId="3" borderId="1" xfId="1" applyFont="1" applyFill="1" applyBorder="1" applyAlignment="1" applyProtection="1">
      <alignment horizontal="center" vertical="top" wrapText="1"/>
    </xf>
    <xf numFmtId="0" fontId="47" fillId="3" borderId="23" xfId="0" applyFont="1" applyFill="1" applyBorder="1" applyAlignment="1">
      <alignment vertical="top" wrapText="1"/>
    </xf>
    <xf numFmtId="0" fontId="26" fillId="0" borderId="2" xfId="1" applyFont="1" applyBorder="1" applyAlignment="1" applyProtection="1">
      <alignment horizontal="center" vertical="top"/>
    </xf>
    <xf numFmtId="0" fontId="23" fillId="0" borderId="23" xfId="0" applyFont="1" applyBorder="1" applyAlignment="1">
      <alignment horizontal="left" vertical="top"/>
    </xf>
    <xf numFmtId="0" fontId="3" fillId="0" borderId="2" xfId="1" applyBorder="1" applyAlignment="1" applyProtection="1">
      <alignment horizontal="center" vertical="top"/>
    </xf>
    <xf numFmtId="14" fontId="23" fillId="3" borderId="0" xfId="0" applyNumberFormat="1" applyFont="1" applyFill="1" applyBorder="1" applyAlignment="1">
      <alignment vertical="top" wrapText="1"/>
    </xf>
    <xf numFmtId="0" fontId="27" fillId="0" borderId="0" xfId="0" applyFont="1" applyBorder="1" applyAlignment="1">
      <alignment horizontal="center" vertical="top"/>
    </xf>
    <xf numFmtId="0" fontId="25" fillId="0" borderId="0" xfId="1" applyFont="1" applyFill="1" applyBorder="1" applyAlignment="1" applyProtection="1">
      <alignment horizontal="center" vertical="top" wrapText="1"/>
    </xf>
    <xf numFmtId="164" fontId="23" fillId="0" borderId="0" xfId="0" applyNumberFormat="1" applyFont="1" applyFill="1" applyBorder="1" applyAlignment="1">
      <alignment horizontal="left" vertical="top" wrapText="1"/>
    </xf>
    <xf numFmtId="164" fontId="23" fillId="0" borderId="0" xfId="0" applyNumberFormat="1" applyFont="1" applyBorder="1" applyAlignment="1">
      <alignment horizontal="left" vertical="top" wrapText="1"/>
    </xf>
    <xf numFmtId="0" fontId="23" fillId="3" borderId="19" xfId="0" applyFont="1" applyFill="1" applyBorder="1" applyAlignment="1">
      <alignment horizontal="left" vertical="top" wrapText="1"/>
    </xf>
    <xf numFmtId="0" fontId="23" fillId="3" borderId="0" xfId="0" applyFont="1" applyFill="1" applyBorder="1" applyAlignment="1">
      <alignment horizontal="left" vertical="top" wrapText="1"/>
    </xf>
    <xf numFmtId="0" fontId="23" fillId="3" borderId="18" xfId="0" applyFont="1" applyFill="1" applyBorder="1" applyAlignment="1">
      <alignment horizontal="left" vertical="top" wrapText="1"/>
    </xf>
    <xf numFmtId="0" fontId="24" fillId="2" borderId="4" xfId="0" applyFont="1" applyFill="1" applyBorder="1" applyAlignment="1">
      <alignment horizontal="center" vertical="center" wrapText="1"/>
    </xf>
    <xf numFmtId="0" fontId="25" fillId="3" borderId="0" xfId="1" applyFont="1" applyFill="1" applyBorder="1" applyAlignment="1" applyProtection="1">
      <alignment horizontal="center" vertical="top" wrapText="1"/>
    </xf>
    <xf numFmtId="0" fontId="23" fillId="3" borderId="0" xfId="0" applyFont="1" applyFill="1" applyAlignment="1">
      <alignment horizontal="center" vertical="center"/>
    </xf>
    <xf numFmtId="0" fontId="23" fillId="3" borderId="25" xfId="0" applyFont="1" applyFill="1" applyBorder="1" applyAlignment="1">
      <alignment vertical="top" wrapText="1"/>
    </xf>
    <xf numFmtId="0" fontId="25" fillId="3" borderId="16" xfId="1" applyFont="1" applyFill="1" applyBorder="1" applyAlignment="1" applyProtection="1">
      <alignment horizontal="center" vertical="top" wrapText="1"/>
    </xf>
    <xf numFmtId="0" fontId="23" fillId="3" borderId="16" xfId="0" applyFont="1" applyFill="1" applyBorder="1" applyAlignment="1">
      <alignment horizontal="left" vertical="top"/>
    </xf>
    <xf numFmtId="0" fontId="23" fillId="3" borderId="16" xfId="0" applyFont="1" applyFill="1" applyBorder="1" applyAlignment="1">
      <alignment horizontal="center" vertical="top"/>
    </xf>
    <xf numFmtId="0" fontId="23" fillId="3" borderId="19" xfId="0" applyFont="1" applyFill="1" applyBorder="1" applyAlignment="1">
      <alignment horizontal="center" vertical="top"/>
    </xf>
    <xf numFmtId="0" fontId="23" fillId="3" borderId="21" xfId="0" applyFont="1" applyFill="1" applyBorder="1" applyAlignment="1">
      <alignment vertical="top" wrapText="1"/>
    </xf>
    <xf numFmtId="0" fontId="23" fillId="3" borderId="20" xfId="0" applyFont="1" applyFill="1" applyBorder="1" applyAlignment="1">
      <alignment horizontal="left" vertical="top" wrapText="1"/>
    </xf>
    <xf numFmtId="0" fontId="23" fillId="3" borderId="20" xfId="0" applyFont="1" applyFill="1" applyBorder="1" applyAlignment="1">
      <alignment horizontal="center" vertical="top" wrapText="1"/>
    </xf>
    <xf numFmtId="0" fontId="23" fillId="3" borderId="21" xfId="0" applyFont="1" applyFill="1" applyBorder="1" applyAlignment="1">
      <alignment horizontal="left" vertical="top" wrapText="1"/>
    </xf>
    <xf numFmtId="164" fontId="23" fillId="3" borderId="21" xfId="0" applyNumberFormat="1" applyFont="1" applyFill="1" applyBorder="1" applyAlignment="1">
      <alignment horizontal="left" vertical="top" wrapText="1"/>
    </xf>
    <xf numFmtId="164" fontId="23" fillId="3" borderId="16" xfId="0" applyNumberFormat="1" applyFont="1" applyFill="1" applyBorder="1" applyAlignment="1">
      <alignment horizontal="left" vertical="top" wrapText="1"/>
    </xf>
    <xf numFmtId="0" fontId="25" fillId="3" borderId="20" xfId="1" applyFont="1" applyFill="1" applyBorder="1" applyAlignment="1" applyProtection="1">
      <alignment horizontal="center" vertical="top" wrapText="1"/>
    </xf>
    <xf numFmtId="0" fontId="23" fillId="3" borderId="20" xfId="0" applyFont="1" applyFill="1" applyBorder="1" applyAlignment="1">
      <alignment vertical="top" wrapText="1"/>
    </xf>
    <xf numFmtId="0" fontId="23" fillId="3" borderId="20" xfId="0" applyFont="1" applyFill="1" applyBorder="1" applyAlignment="1">
      <alignment horizontal="left" vertical="top"/>
    </xf>
    <xf numFmtId="164" fontId="23" fillId="3" borderId="2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center"/>
    </xf>
    <xf numFmtId="0" fontId="23" fillId="3" borderId="19" xfId="0" applyFont="1" applyFill="1" applyBorder="1" applyAlignment="1">
      <alignment horizontal="left" vertical="top" wrapText="1"/>
    </xf>
    <xf numFmtId="0" fontId="23" fillId="3" borderId="0" xfId="0" applyFont="1" applyFill="1" applyBorder="1" applyAlignment="1">
      <alignment horizontal="left" vertical="top" wrapText="1"/>
    </xf>
    <xf numFmtId="0" fontId="23" fillId="3" borderId="18" xfId="0" applyFont="1" applyFill="1" applyBorder="1" applyAlignment="1">
      <alignment horizontal="left" vertical="top" wrapText="1"/>
    </xf>
    <xf numFmtId="0" fontId="23" fillId="0" borderId="23" xfId="0" applyFont="1" applyFill="1" applyBorder="1" applyAlignment="1">
      <alignment vertical="top" wrapText="1"/>
    </xf>
    <xf numFmtId="0" fontId="23" fillId="0" borderId="16" xfId="0" applyFont="1" applyFill="1" applyBorder="1" applyAlignment="1">
      <alignment vertical="top" wrapText="1"/>
    </xf>
    <xf numFmtId="164" fontId="23" fillId="0" borderId="23" xfId="0" applyNumberFormat="1" applyFont="1" applyFill="1" applyBorder="1" applyAlignment="1">
      <alignment horizontal="left" vertical="top" wrapText="1"/>
    </xf>
    <xf numFmtId="164" fontId="23" fillId="0" borderId="2" xfId="0" applyNumberFormat="1" applyFont="1" applyFill="1" applyBorder="1" applyAlignment="1">
      <alignment horizontal="left" vertical="top" wrapText="1"/>
    </xf>
    <xf numFmtId="0" fontId="23" fillId="0" borderId="17" xfId="0" applyFont="1" applyBorder="1" applyAlignment="1">
      <alignment horizontal="center" vertical="top"/>
    </xf>
    <xf numFmtId="0" fontId="25" fillId="0" borderId="17" xfId="1" applyFont="1" applyBorder="1" applyAlignment="1" applyProtection="1">
      <alignment horizontal="center" vertical="top"/>
    </xf>
    <xf numFmtId="0" fontId="23" fillId="0" borderId="17" xfId="0" applyFont="1" applyBorder="1" applyAlignment="1">
      <alignment vertical="top" wrapText="1"/>
    </xf>
    <xf numFmtId="0" fontId="23" fillId="0" borderId="20" xfId="0" applyFont="1" applyBorder="1" applyAlignment="1">
      <alignment horizontal="center" vertical="top"/>
    </xf>
    <xf numFmtId="0" fontId="23" fillId="0" borderId="20" xfId="0" applyFont="1" applyBorder="1" applyAlignment="1">
      <alignment vertical="top"/>
    </xf>
    <xf numFmtId="0" fontId="23" fillId="0" borderId="21" xfId="0" applyFont="1" applyBorder="1" applyAlignment="1">
      <alignment horizontal="center" vertical="top"/>
    </xf>
    <xf numFmtId="164" fontId="23" fillId="0" borderId="17" xfId="0" applyNumberFormat="1" applyFont="1" applyBorder="1" applyAlignment="1">
      <alignment horizontal="center" vertical="top"/>
    </xf>
    <xf numFmtId="165" fontId="30" fillId="0" borderId="0" xfId="2" applyNumberFormat="1" applyFont="1"/>
    <xf numFmtId="165" fontId="30" fillId="0" borderId="0" xfId="2" applyNumberFormat="1" applyFont="1" applyAlignment="1">
      <alignment vertical="center"/>
    </xf>
    <xf numFmtId="165" fontId="30" fillId="0" borderId="0" xfId="2" applyNumberFormat="1" applyFont="1" applyAlignment="1">
      <alignment vertical="top"/>
    </xf>
    <xf numFmtId="165" fontId="30" fillId="0" borderId="0" xfId="2" applyNumberFormat="1" applyFont="1" applyBorder="1" applyAlignment="1">
      <alignment vertical="top"/>
    </xf>
    <xf numFmtId="1" fontId="30" fillId="0" borderId="0" xfId="0" applyNumberFormat="1" applyFont="1" applyBorder="1" applyAlignment="1">
      <alignment horizontal="center" wrapText="1"/>
    </xf>
    <xf numFmtId="1" fontId="30" fillId="0" borderId="0" xfId="0" applyNumberFormat="1" applyFont="1" applyBorder="1" applyAlignment="1">
      <alignment horizontal="center" vertical="center" wrapText="1"/>
    </xf>
    <xf numFmtId="1" fontId="30" fillId="0" borderId="0" xfId="0" applyNumberFormat="1" applyFont="1" applyBorder="1" applyAlignment="1">
      <alignment horizontal="center" vertical="top" wrapText="1"/>
    </xf>
    <xf numFmtId="0" fontId="30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top" wrapText="1"/>
    </xf>
    <xf numFmtId="0" fontId="3" fillId="3" borderId="0" xfId="1" applyFill="1" applyBorder="1" applyAlignment="1" applyProtection="1">
      <alignment vertical="top" wrapText="1"/>
    </xf>
    <xf numFmtId="0" fontId="30" fillId="0" borderId="0" xfId="0" applyFont="1" applyBorder="1" applyAlignment="1">
      <alignment horizontal="left" vertical="top" wrapText="1"/>
    </xf>
    <xf numFmtId="0" fontId="30" fillId="0" borderId="0" xfId="0" applyFont="1" applyBorder="1" applyAlignment="1">
      <alignment horizontal="right" vertical="top" wrapText="1"/>
    </xf>
    <xf numFmtId="0" fontId="32" fillId="4" borderId="6" xfId="0" applyFont="1" applyFill="1" applyBorder="1" applyAlignment="1">
      <alignment horizontal="center" vertical="center"/>
    </xf>
    <xf numFmtId="0" fontId="32" fillId="4" borderId="6" xfId="0" applyFont="1" applyFill="1" applyBorder="1" applyAlignment="1">
      <alignment horizontal="center"/>
    </xf>
    <xf numFmtId="0" fontId="30" fillId="0" borderId="0" xfId="0" applyFont="1" applyAlignment="1">
      <alignment wrapText="1"/>
    </xf>
    <xf numFmtId="0" fontId="30" fillId="0" borderId="0" xfId="0" applyFont="1" applyAlignment="1">
      <alignment horizontal="center" wrapText="1"/>
    </xf>
    <xf numFmtId="1" fontId="30" fillId="0" borderId="0" xfId="0" applyNumberFormat="1" applyFont="1" applyAlignment="1">
      <alignment horizontal="center" wrapText="1"/>
    </xf>
    <xf numFmtId="0" fontId="1" fillId="0" borderId="12" xfId="0" applyFont="1" applyBorder="1" applyAlignment="1">
      <alignment vertical="center"/>
    </xf>
    <xf numFmtId="0" fontId="26" fillId="0" borderId="12" xfId="1" applyFont="1" applyBorder="1" applyAlignment="1" applyProtection="1">
      <alignment vertical="center"/>
    </xf>
    <xf numFmtId="0" fontId="51" fillId="0" borderId="0" xfId="0" applyFont="1"/>
    <xf numFmtId="0" fontId="26" fillId="0" borderId="24" xfId="1" applyFont="1" applyBorder="1" applyAlignment="1" applyProtection="1">
      <alignment vertical="top"/>
    </xf>
    <xf numFmtId="0" fontId="26" fillId="0" borderId="24" xfId="1" applyFont="1" applyBorder="1" applyAlignment="1" applyProtection="1">
      <alignment vertical="top" wrapText="1"/>
    </xf>
    <xf numFmtId="0" fontId="52" fillId="0" borderId="0" xfId="0" applyFont="1"/>
    <xf numFmtId="0" fontId="26" fillId="0" borderId="0" xfId="1" applyFont="1" applyAlignment="1" applyProtection="1"/>
    <xf numFmtId="0" fontId="53" fillId="0" borderId="0" xfId="0" applyFont="1"/>
    <xf numFmtId="0" fontId="26" fillId="0" borderId="15" xfId="1" applyFont="1" applyBorder="1" applyAlignment="1" applyProtection="1">
      <alignment vertical="top" wrapText="1"/>
    </xf>
    <xf numFmtId="0" fontId="26" fillId="0" borderId="15" xfId="1" applyFont="1" applyBorder="1" applyAlignment="1" applyProtection="1">
      <alignment vertical="top"/>
    </xf>
    <xf numFmtId="0" fontId="26" fillId="0" borderId="0" xfId="1" applyFont="1" applyBorder="1" applyAlignment="1" applyProtection="1">
      <alignment vertical="top" wrapText="1"/>
    </xf>
    <xf numFmtId="0" fontId="26" fillId="0" borderId="0" xfId="1" applyFont="1" applyBorder="1" applyAlignment="1" applyProtection="1">
      <alignment vertical="top"/>
    </xf>
    <xf numFmtId="0" fontId="30" fillId="0" borderId="0" xfId="0" applyFont="1" applyAlignment="1">
      <alignment horizontal="center"/>
    </xf>
    <xf numFmtId="0" fontId="3" fillId="3" borderId="1" xfId="1" applyFill="1" applyBorder="1" applyAlignment="1" applyProtection="1">
      <alignment vertical="top" wrapText="1"/>
    </xf>
    <xf numFmtId="0" fontId="3" fillId="0" borderId="24" xfId="1" applyBorder="1" applyAlignment="1" applyProtection="1">
      <alignment vertical="top" wrapText="1"/>
    </xf>
    <xf numFmtId="0" fontId="55" fillId="0" borderId="0" xfId="0" applyFont="1"/>
    <xf numFmtId="0" fontId="37" fillId="0" borderId="0" xfId="0" applyFont="1"/>
    <xf numFmtId="1" fontId="53" fillId="0" borderId="0" xfId="0" applyNumberFormat="1" applyFont="1"/>
    <xf numFmtId="1" fontId="30" fillId="0" borderId="0" xfId="0" applyNumberFormat="1" applyFont="1"/>
    <xf numFmtId="1" fontId="30" fillId="0" borderId="0" xfId="0" quotePrefix="1" applyNumberFormat="1" applyFont="1" applyAlignment="1">
      <alignment horizontal="right" vertical="top"/>
    </xf>
    <xf numFmtId="0" fontId="3" fillId="0" borderId="24" xfId="1" applyBorder="1" applyAlignment="1" applyProtection="1">
      <alignment vertical="top"/>
    </xf>
    <xf numFmtId="0" fontId="56" fillId="0" borderId="0" xfId="0" applyFont="1" applyAlignment="1">
      <alignment horizontal="right"/>
    </xf>
    <xf numFmtId="0" fontId="3" fillId="0" borderId="0" xfId="1" applyAlignment="1" applyProtection="1">
      <alignment horizontal="left" vertical="center" wrapText="1" indent="1"/>
    </xf>
    <xf numFmtId="0" fontId="58" fillId="0" borderId="6" xfId="0" applyFont="1" applyBorder="1"/>
    <xf numFmtId="0" fontId="59" fillId="0" borderId="6" xfId="0" applyFont="1" applyFill="1" applyBorder="1"/>
    <xf numFmtId="0" fontId="60" fillId="0" borderId="6" xfId="1" applyFont="1" applyFill="1" applyBorder="1" applyAlignment="1" applyProtection="1"/>
    <xf numFmtId="0" fontId="59" fillId="0" borderId="6" xfId="0" quotePrefix="1" applyFont="1" applyFill="1" applyBorder="1"/>
    <xf numFmtId="0" fontId="60" fillId="0" borderId="31" xfId="1" applyFont="1" applyFill="1" applyBorder="1" applyAlignment="1" applyProtection="1">
      <alignment horizontal="left" vertical="center"/>
    </xf>
    <xf numFmtId="0" fontId="60" fillId="0" borderId="6" xfId="1" applyFont="1" applyFill="1" applyBorder="1" applyAlignment="1" applyProtection="1">
      <alignment horizontal="left" vertical="center"/>
    </xf>
    <xf numFmtId="0" fontId="59" fillId="0" borderId="2" xfId="0" applyFont="1" applyFill="1" applyBorder="1" applyAlignment="1">
      <alignment horizontal="left" vertical="center" wrapText="1"/>
    </xf>
    <xf numFmtId="0" fontId="59" fillId="0" borderId="6" xfId="0" quotePrefix="1" applyFont="1" applyFill="1" applyBorder="1" applyAlignment="1">
      <alignment horizontal="left" vertical="center"/>
    </xf>
    <xf numFmtId="0" fontId="0" fillId="0" borderId="0" xfId="0" applyFill="1"/>
    <xf numFmtId="0" fontId="3" fillId="0" borderId="0" xfId="1" applyAlignment="1" applyProtection="1"/>
    <xf numFmtId="164" fontId="3" fillId="0" borderId="1" xfId="1" applyNumberFormat="1" applyBorder="1" applyAlignment="1" applyProtection="1">
      <alignment horizontal="center" vertical="top"/>
    </xf>
    <xf numFmtId="0" fontId="11" fillId="2" borderId="4" xfId="0" applyFont="1" applyFill="1" applyBorder="1" applyAlignment="1">
      <alignment horizontal="center" vertical="center" wrapText="1"/>
    </xf>
    <xf numFmtId="0" fontId="36" fillId="0" borderId="26" xfId="0" applyFont="1" applyBorder="1" applyAlignment="1">
      <alignment horizontal="left" vertical="center" wrapText="1"/>
    </xf>
    <xf numFmtId="0" fontId="36" fillId="0" borderId="27" xfId="0" applyFont="1" applyBorder="1" applyAlignment="1">
      <alignment horizontal="left" vertical="center" wrapText="1"/>
    </xf>
    <xf numFmtId="0" fontId="36" fillId="0" borderId="28" xfId="0" applyFont="1" applyBorder="1" applyAlignment="1">
      <alignment horizontal="left" vertical="center" wrapText="1"/>
    </xf>
    <xf numFmtId="0" fontId="41" fillId="0" borderId="0" xfId="0" applyFont="1" applyAlignment="1">
      <alignment horizontal="center"/>
    </xf>
    <xf numFmtId="0" fontId="40" fillId="0" borderId="0" xfId="0" applyFont="1" applyAlignment="1">
      <alignment horizontal="center" vertical="top"/>
    </xf>
    <xf numFmtId="0" fontId="24" fillId="2" borderId="29" xfId="0" applyFont="1" applyFill="1" applyBorder="1" applyAlignment="1">
      <alignment horizontal="center" vertical="center" wrapText="1"/>
    </xf>
    <xf numFmtId="0" fontId="24" fillId="2" borderId="27" xfId="0" applyFont="1" applyFill="1" applyBorder="1" applyAlignment="1">
      <alignment horizontal="center" vertical="center" wrapText="1"/>
    </xf>
    <xf numFmtId="0" fontId="24" fillId="2" borderId="30" xfId="0" applyFont="1" applyFill="1" applyBorder="1" applyAlignment="1">
      <alignment horizontal="center" vertical="center" wrapText="1"/>
    </xf>
    <xf numFmtId="0" fontId="23" fillId="3" borderId="19" xfId="0" applyFont="1" applyFill="1" applyBorder="1" applyAlignment="1">
      <alignment horizontal="left" vertical="top" wrapText="1"/>
    </xf>
    <xf numFmtId="0" fontId="23" fillId="3" borderId="0" xfId="0" applyFont="1" applyFill="1" applyBorder="1" applyAlignment="1">
      <alignment horizontal="left" vertical="top" wrapText="1"/>
    </xf>
    <xf numFmtId="0" fontId="23" fillId="3" borderId="18" xfId="0" applyFont="1" applyFill="1" applyBorder="1" applyAlignment="1">
      <alignment horizontal="left" vertical="top" wrapText="1"/>
    </xf>
    <xf numFmtId="0" fontId="36" fillId="0" borderId="26" xfId="0" applyFont="1" applyBorder="1" applyAlignment="1">
      <alignment horizontal="center" vertical="center" wrapText="1"/>
    </xf>
    <xf numFmtId="0" fontId="36" fillId="0" borderId="27" xfId="0" applyFont="1" applyBorder="1" applyAlignment="1">
      <alignment horizontal="center" vertical="center" wrapText="1"/>
    </xf>
    <xf numFmtId="0" fontId="36" fillId="0" borderId="28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top"/>
    </xf>
    <xf numFmtId="0" fontId="13" fillId="2" borderId="4" xfId="0" applyFont="1" applyFill="1" applyBorder="1" applyAlignment="1">
      <alignment horizontal="center" vertical="center" wrapText="1"/>
    </xf>
    <xf numFmtId="0" fontId="17" fillId="0" borderId="26" xfId="0" applyFont="1" applyBorder="1" applyAlignment="1">
      <alignment horizontal="left" vertical="center" wrapText="1"/>
    </xf>
    <xf numFmtId="0" fontId="17" fillId="0" borderId="27" xfId="0" applyFont="1" applyBorder="1" applyAlignment="1">
      <alignment horizontal="left" vertical="center" wrapText="1"/>
    </xf>
    <xf numFmtId="0" fontId="17" fillId="0" borderId="28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1" fillId="2" borderId="4" xfId="0" applyFont="1" applyFill="1" applyBorder="1" applyAlignment="1">
      <alignment horizontal="center" vertical="center" wrapText="1"/>
    </xf>
    <xf numFmtId="0" fontId="10" fillId="0" borderId="26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 vertical="top"/>
    </xf>
    <xf numFmtId="0" fontId="12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4" fillId="0" borderId="17" xfId="0" quotePrefix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7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1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43" fillId="0" borderId="0" xfId="0" applyFont="1" applyAlignment="1">
      <alignment horizontal="center"/>
    </xf>
    <xf numFmtId="0" fontId="32" fillId="4" borderId="17" xfId="0" applyFont="1" applyFill="1" applyBorder="1" applyAlignment="1">
      <alignment horizontal="center" vertical="center"/>
    </xf>
    <xf numFmtId="0" fontId="32" fillId="4" borderId="2" xfId="0" applyFont="1" applyFill="1" applyBorder="1" applyAlignment="1">
      <alignment horizontal="center" vertical="center"/>
    </xf>
    <xf numFmtId="0" fontId="32" fillId="4" borderId="6" xfId="0" applyFont="1" applyFill="1" applyBorder="1" applyAlignment="1">
      <alignment horizontal="center" vertical="center" wrapText="1"/>
    </xf>
    <xf numFmtId="0" fontId="32" fillId="4" borderId="6" xfId="0" applyFont="1" applyFill="1" applyBorder="1" applyAlignment="1">
      <alignment horizontal="center" vertical="center"/>
    </xf>
    <xf numFmtId="0" fontId="32" fillId="4" borderId="17" xfId="0" applyFont="1" applyFill="1" applyBorder="1" applyAlignment="1">
      <alignment horizontal="center" vertical="center" wrapText="1"/>
    </xf>
    <xf numFmtId="0" fontId="32" fillId="4" borderId="2" xfId="0" applyFont="1" applyFill="1" applyBorder="1" applyAlignment="1">
      <alignment horizontal="center" vertical="center" wrapText="1"/>
    </xf>
    <xf numFmtId="0" fontId="32" fillId="4" borderId="6" xfId="0" applyFont="1" applyFill="1" applyBorder="1" applyAlignment="1">
      <alignment horizontal="center"/>
    </xf>
    <xf numFmtId="165" fontId="54" fillId="0" borderId="0" xfId="2" applyNumberFormat="1" applyFont="1" applyAlignment="1">
      <alignment horizontal="center"/>
    </xf>
    <xf numFmtId="165" fontId="32" fillId="4" borderId="17" xfId="2" applyNumberFormat="1" applyFont="1" applyFill="1" applyBorder="1" applyAlignment="1">
      <alignment horizontal="center" vertical="center" wrapText="1"/>
    </xf>
    <xf numFmtId="165" fontId="32" fillId="4" borderId="2" xfId="2" applyNumberFormat="1" applyFont="1" applyFill="1" applyBorder="1" applyAlignment="1">
      <alignment horizontal="center" vertical="center" wrapText="1"/>
    </xf>
    <xf numFmtId="0" fontId="32" fillId="4" borderId="22" xfId="0" applyFont="1" applyFill="1" applyBorder="1" applyAlignment="1">
      <alignment horizontal="center" vertical="center" wrapText="1"/>
    </xf>
    <xf numFmtId="0" fontId="32" fillId="4" borderId="21" xfId="0" applyFont="1" applyFill="1" applyBorder="1" applyAlignment="1">
      <alignment horizontal="center" vertical="center" wrapText="1"/>
    </xf>
    <xf numFmtId="0" fontId="32" fillId="4" borderId="25" xfId="0" applyFont="1" applyFill="1" applyBorder="1" applyAlignment="1">
      <alignment horizontal="center" vertical="center" wrapText="1"/>
    </xf>
    <xf numFmtId="0" fontId="32" fillId="4" borderId="23" xfId="0" applyFont="1" applyFill="1" applyBorder="1" applyAlignment="1">
      <alignment horizontal="center" vertical="center" wrapText="1"/>
    </xf>
    <xf numFmtId="0" fontId="59" fillId="0" borderId="17" xfId="0" applyFont="1" applyFill="1" applyBorder="1" applyAlignment="1">
      <alignment horizontal="right" vertical="center"/>
    </xf>
    <xf numFmtId="0" fontId="59" fillId="0" borderId="1" xfId="0" applyFont="1" applyFill="1" applyBorder="1" applyAlignment="1">
      <alignment horizontal="right" vertical="center"/>
    </xf>
    <xf numFmtId="0" fontId="59" fillId="0" borderId="2" xfId="0" applyFont="1" applyFill="1" applyBorder="1" applyAlignment="1">
      <alignment horizontal="right" vertical="center"/>
    </xf>
    <xf numFmtId="0" fontId="59" fillId="0" borderId="17" xfId="0" applyFont="1" applyFill="1" applyBorder="1" applyAlignment="1">
      <alignment horizontal="left" vertical="center"/>
    </xf>
    <xf numFmtId="0" fontId="59" fillId="0" borderId="1" xfId="0" applyFont="1" applyFill="1" applyBorder="1" applyAlignment="1">
      <alignment horizontal="left" vertical="center"/>
    </xf>
    <xf numFmtId="0" fontId="59" fillId="0" borderId="2" xfId="0" applyFont="1" applyFill="1" applyBorder="1" applyAlignment="1">
      <alignment horizontal="left" vertical="center"/>
    </xf>
    <xf numFmtId="0" fontId="59" fillId="0" borderId="17" xfId="0" quotePrefix="1" applyFont="1" applyFill="1" applyBorder="1" applyAlignment="1">
      <alignment horizontal="left" vertical="center"/>
    </xf>
    <xf numFmtId="0" fontId="59" fillId="0" borderId="1" xfId="0" quotePrefix="1" applyFont="1" applyFill="1" applyBorder="1" applyAlignment="1">
      <alignment horizontal="left" vertical="center"/>
    </xf>
    <xf numFmtId="0" fontId="59" fillId="0" borderId="2" xfId="0" quotePrefix="1" applyFont="1" applyFill="1" applyBorder="1" applyAlignment="1">
      <alignment horizontal="left" vertical="center"/>
    </xf>
    <xf numFmtId="0" fontId="59" fillId="0" borderId="22" xfId="0" applyFont="1" applyFill="1" applyBorder="1" applyAlignment="1">
      <alignment horizontal="left" vertical="center"/>
    </xf>
    <xf numFmtId="0" fontId="59" fillId="0" borderId="19" xfId="0" applyFont="1" applyFill="1" applyBorder="1" applyAlignment="1">
      <alignment horizontal="left" vertical="center"/>
    </xf>
    <xf numFmtId="0" fontId="59" fillId="0" borderId="25" xfId="0" applyFont="1" applyFill="1" applyBorder="1" applyAlignment="1">
      <alignment horizontal="left" vertical="center"/>
    </xf>
    <xf numFmtId="0" fontId="59" fillId="0" borderId="22" xfId="0" applyFont="1" applyFill="1" applyBorder="1" applyAlignment="1">
      <alignment horizontal="left" vertical="center" wrapText="1"/>
    </xf>
    <xf numFmtId="0" fontId="59" fillId="0" borderId="25" xfId="0" applyFont="1" applyFill="1" applyBorder="1" applyAlignment="1">
      <alignment horizontal="left" vertical="center" wrapText="1"/>
    </xf>
    <xf numFmtId="0" fontId="59" fillId="0" borderId="21" xfId="0" quotePrefix="1" applyFont="1" applyFill="1" applyBorder="1" applyAlignment="1">
      <alignment horizontal="left" vertical="center"/>
    </xf>
    <xf numFmtId="0" fontId="59" fillId="0" borderId="23" xfId="0" quotePrefix="1" applyFont="1" applyFill="1" applyBorder="1" applyAlignment="1">
      <alignment horizontal="left" vertical="center"/>
    </xf>
    <xf numFmtId="0" fontId="57" fillId="0" borderId="0" xfId="0" applyFont="1" applyAlignment="1">
      <alignment horizontal="center"/>
    </xf>
    <xf numFmtId="0" fontId="3" fillId="0" borderId="1" xfId="1" applyBorder="1" applyAlignment="1" applyProtection="1">
      <alignment horizontal="center" vertical="top" wrapText="1"/>
    </xf>
    <xf numFmtId="0" fontId="30" fillId="0" borderId="0" xfId="0" applyFont="1" applyAlignment="1">
      <alignment horizontal="center" vertical="top"/>
    </xf>
    <xf numFmtId="0" fontId="3" fillId="3" borderId="17" xfId="1" applyFill="1" applyBorder="1" applyAlignment="1" applyProtection="1">
      <alignment horizontal="center" vertical="top" wrapText="1"/>
    </xf>
    <xf numFmtId="164" fontId="23" fillId="3" borderId="17" xfId="0" applyNumberFormat="1" applyFont="1" applyFill="1" applyBorder="1" applyAlignment="1">
      <alignment horizontal="left" vertical="top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457200</xdr:colOff>
      <xdr:row>11</xdr:row>
      <xdr:rowOff>161925</xdr:rowOff>
    </xdr:to>
    <xdr:sp macro="" textlink="">
      <xdr:nvSpPr>
        <xdr:cNvPr id="5639" name="yui_3_7_2_30_1352165688970_116" descr="ISIC"/>
        <xdr:cNvSpPr>
          <a:spLocks noChangeAspect="1" noChangeArrowheads="1"/>
        </xdr:cNvSpPr>
      </xdr:nvSpPr>
      <xdr:spPr bwMode="auto">
        <a:xfrm>
          <a:off x="333375" y="2895600"/>
          <a:ext cx="457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457200</xdr:colOff>
      <xdr:row>12</xdr:row>
      <xdr:rowOff>161925</xdr:rowOff>
    </xdr:to>
    <xdr:sp macro="" textlink="">
      <xdr:nvSpPr>
        <xdr:cNvPr id="5640" name="yui_3_7_2_30_1352165688970_116" descr="ISIC"/>
        <xdr:cNvSpPr>
          <a:spLocks noChangeAspect="1" noChangeArrowheads="1"/>
        </xdr:cNvSpPr>
      </xdr:nvSpPr>
      <xdr:spPr bwMode="auto">
        <a:xfrm>
          <a:off x="333375" y="3219450"/>
          <a:ext cx="457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347</xdr:row>
      <xdr:rowOff>0</xdr:rowOff>
    </xdr:from>
    <xdr:to>
      <xdr:col>10</xdr:col>
      <xdr:colOff>304800</xdr:colOff>
      <xdr:row>348</xdr:row>
      <xdr:rowOff>142875</xdr:rowOff>
    </xdr:to>
    <xdr:sp macro="" textlink="">
      <xdr:nvSpPr>
        <xdr:cNvPr id="1025" name="yui_3_16_0_1_1424651555872_22381" descr="https://us-mg6.mail.yahoo.com/ya/download?mid=2%5f0%5f0%5f1%5f6059553%5fAKzmjkQAAALCVOnyGQJRwEbfo%2bE&amp;m=YaDownload&amp;pid=2&amp;fid=Inbox&amp;inline=1&amp;appid=yahoomail"/>
        <xdr:cNvSpPr>
          <a:spLocks noChangeAspect="1" noChangeArrowheads="1"/>
        </xdr:cNvSpPr>
      </xdr:nvSpPr>
      <xdr:spPr bwMode="auto">
        <a:xfrm>
          <a:off x="8181975" y="3373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..\MoU%202011\1.%202011%20MoU%20dan%20PKS\00.%20Kerja%20Sama%20dengan%20Lembaga%20Pemerintah\Simalungun%20Kab%20Prov%20Sumut%20MoU%202014.pdf" TargetMode="External"/><Relationship Id="rId21" Type="http://schemas.openxmlformats.org/officeDocument/2006/relationships/hyperlink" Target="../MoU%202011/1.%202011%20MoU%20dan%20PKS/00.%20Kerja%20Sama%20dengan%20Lembaga%20Pemerintah/130%20-%2000%20MoU%202010%20RS%20Padjadjaran.pdf" TargetMode="External"/><Relationship Id="rId42" Type="http://schemas.openxmlformats.org/officeDocument/2006/relationships/hyperlink" Target="..\MoU%202011\1.%202011%20MoU%20dan%20PKS\00.%20Kerja%20Sama%20dengan%20Lembaga%20Pemerintah\Kota%20Bekasi.pdf" TargetMode="External"/><Relationship Id="rId63" Type="http://schemas.openxmlformats.org/officeDocument/2006/relationships/hyperlink" Target="../MoU%202011/1.%202011%20MoU%20dan%20PKS/00.%20Kerja%20Sama%20dengan%20Lembaga%20Pemerintah/PATIR%20BATAN%20-%20FAPERTA%20PKS%202013.pdf" TargetMode="External"/><Relationship Id="rId84" Type="http://schemas.openxmlformats.org/officeDocument/2006/relationships/hyperlink" Target="..\MoU%202011\1.%202011%20MoU%20dan%20PKS\00.%20Kerja%20Sama%20dengan%20Lembaga%20Pemerintah\LPDP%20MoU%202014.pdf" TargetMode="External"/><Relationship Id="rId138" Type="http://schemas.openxmlformats.org/officeDocument/2006/relationships/hyperlink" Target="..\MoU%202011\1.%202011%20MoU%20dan%20PKS\00.%20Kerja%20Sama%20dengan%20Lembaga%20Pemerintah\BI%20dan%20FEB%20PKS%202014.pdf" TargetMode="External"/><Relationship Id="rId159" Type="http://schemas.openxmlformats.org/officeDocument/2006/relationships/hyperlink" Target="..\MoU%202011\1.%202011%20MoU%20dan%20PKS\00.%20Kerja%20Sama%20dengan%20Lembaga%20Pemerintah\Provinsi%20Jabar%20PKS%202015.pdf" TargetMode="External"/><Relationship Id="rId170" Type="http://schemas.openxmlformats.org/officeDocument/2006/relationships/hyperlink" Target="..\MoU%202011\1.%202011%20MoU%20dan%20PKS\00.%20Kerja%20Sama%20dengan%20Lembaga%20Pemerintah\WIKA%20MoU%202015.pdf" TargetMode="External"/><Relationship Id="rId191" Type="http://schemas.openxmlformats.org/officeDocument/2006/relationships/hyperlink" Target="..\MoU%202011\1.%202011%20MoU%20dan%20PKS\00.%20Kerja%20Sama%20dengan%20Lembaga%20Pemerintah\TNI%20AD%202011.pdf" TargetMode="External"/><Relationship Id="rId107" Type="http://schemas.openxmlformats.org/officeDocument/2006/relationships/hyperlink" Target="..\MoU%202011\1.%202011%20MoU%20dan%20PKS\00.%20Kerja%20Sama%20dengan%20Lembaga%20Pemerintah\Kota%20Sungai%20Penuh%20MoU%202014.pdf" TargetMode="External"/><Relationship Id="rId11" Type="http://schemas.openxmlformats.org/officeDocument/2006/relationships/hyperlink" Target="..\MoU%202011\1.%202011%20MoU%20dan%20PKS\00.%20Kerja%20Sama%20dengan%20Lembaga%20Pemerintah\115%20-%2000%20MoU%202011%20Pedca.pdf" TargetMode="External"/><Relationship Id="rId32" Type="http://schemas.openxmlformats.org/officeDocument/2006/relationships/hyperlink" Target="../MoU%202011/1.%202011%20MoU%20dan%20PKS/00.%20Kerja%20Sama%20dengan%20Lembaga%20Pemerintah/Sumbawa%20MoU%202012.pdf" TargetMode="External"/><Relationship Id="rId53" Type="http://schemas.openxmlformats.org/officeDocument/2006/relationships/hyperlink" Target="..\MoU%202011\1.%202011%20MoU%20dan%20PKS\00.%20Kerja%20Sama%20dengan%20Lembaga%20Pemerintah\BJB%20-%20WR2%202013.pdf" TargetMode="External"/><Relationship Id="rId74" Type="http://schemas.openxmlformats.org/officeDocument/2006/relationships/hyperlink" Target="..\MoU%202011\1.%202011%20MoU%20dan%20PKS\00.%20Kerja%20Sama%20dengan%20Lembaga%20Pemerintah\Komnas%20HAM%20MoU%2020130001.pdf" TargetMode="External"/><Relationship Id="rId128" Type="http://schemas.openxmlformats.org/officeDocument/2006/relationships/hyperlink" Target="..\MoU%202011\1.%202011%20MoU%20dan%20PKS\00.%20Kerja%20Sama%20dengan%20Lembaga%20Pemerintah\Toba%20Samosir%20PKS%202014.pdf" TargetMode="External"/><Relationship Id="rId149" Type="http://schemas.openxmlformats.org/officeDocument/2006/relationships/hyperlink" Target="..\MoU%202011\1.%202011%20MoU%20dan%20PKS\00.%20Kerja%20Sama%20dengan%20Lembaga%20Pemerintah\Kemen%20PAN%20RB%20Mou%202015.pdf" TargetMode="External"/><Relationship Id="rId5" Type="http://schemas.openxmlformats.org/officeDocument/2006/relationships/hyperlink" Target="..\MoU%202011\1.%202011%20MoU%20dan%20PKS\00.%20Kerja%20Sama%20dengan%20Lembaga%20Pemerintah\44%20-%2000%20MoU%202010%20Kabupaten%20Dompu.pdf" TargetMode="External"/><Relationship Id="rId95" Type="http://schemas.openxmlformats.org/officeDocument/2006/relationships/hyperlink" Target="..\MoU%202011\1.%202011%20MoU%20dan%20PKS\00.%20Kerja%20Sama%20dengan%20Lembaga%20Pemerintah\Telkom%201%20-%20FEB%20PKS%202014.pdf" TargetMode="External"/><Relationship Id="rId160" Type="http://schemas.openxmlformats.org/officeDocument/2006/relationships/hyperlink" Target="..\MoU%202011\1.%202011%20MoU%20dan%20PKS\00.%20Kerja%20Sama%20dengan%20Lembaga%20Pemerintah\Kemenkes%20PPSDM%20MoU%202015.pdf" TargetMode="External"/><Relationship Id="rId181" Type="http://schemas.openxmlformats.org/officeDocument/2006/relationships/hyperlink" Target="..\MoU%202011\1.%202011%20MoU%20dan%20PKS\00.%20Kerja%20Sama%20dengan%20Lembaga%20Pemerintah\Badan%20Penelitian%20ESDM%20MoU%202015.pdf" TargetMode="External"/><Relationship Id="rId22" Type="http://schemas.openxmlformats.org/officeDocument/2006/relationships/hyperlink" Target="../MoU%202011/1.%202011%20MoU%20dan%20PKS/00.%20Kerja%20Sama%20dengan%20Lembaga%20Pemerintah/55%20-%2000%20PKS%202010%20Sekjen%20kebud%20.pdf" TargetMode="External"/><Relationship Id="rId43" Type="http://schemas.openxmlformats.org/officeDocument/2006/relationships/hyperlink" Target="..\MoU%202011\1.%202011%20MoU%20dan%20PKS\00.%20Kerja%20Sama%20dengan%20Lembaga%20Pemerintah\Kabupaten%20Tasik%20MoU%2020120001.pdf" TargetMode="External"/><Relationship Id="rId64" Type="http://schemas.openxmlformats.org/officeDocument/2006/relationships/hyperlink" Target="../MoU%202011/1.%202011%20MoU%20dan%20PKS/00.%20Kerja%20Sama%20dengan%20Lembaga%20Pemerintah/PATIR%20BATAN%20-%20FTG%20PKS%202013.pdf" TargetMode="External"/><Relationship Id="rId118" Type="http://schemas.openxmlformats.org/officeDocument/2006/relationships/hyperlink" Target="..\MoU%202011\1.%202011%20MoU%20dan%20PKS\00.%20Kerja%20Sama%20dengan%20Lembaga%20Pemerintah\tapanuli%20tengan%20add%20mou%202014.pdf" TargetMode="External"/><Relationship Id="rId139" Type="http://schemas.openxmlformats.org/officeDocument/2006/relationships/hyperlink" Target="..\MoU%202011\1.%202011%20MoU%20dan%20PKS\00.%20Kerja%20Sama%20dengan%20Lembaga%20Pemerintah\BPPT%20PKS%20Beasiswa%202014.pdf" TargetMode="External"/><Relationship Id="rId85" Type="http://schemas.openxmlformats.org/officeDocument/2006/relationships/hyperlink" Target="..\MoU%202011\1.%202011%20MoU%20dan%20PKS\00.%20Kerja%20Sama%20dengan%20Lembaga%20Pemerintah\kota%20bandung%20MoU%202013.pdf" TargetMode="External"/><Relationship Id="rId150" Type="http://schemas.openxmlformats.org/officeDocument/2006/relationships/hyperlink" Target="..\MoU%202011\1.%202011%20MoU%20dan%20PKS\00.%20Kerja%20Sama%20dengan%20Lembaga%20Pemerintah\Ristek%20Beasiswa%20PKS%202015.pdf" TargetMode="External"/><Relationship Id="rId171" Type="http://schemas.openxmlformats.org/officeDocument/2006/relationships/hyperlink" Target="..\MoU%202011\1.%202011%20MoU%20dan%20PKS\00.%20Kerja%20Sama%20dengan%20Lembaga%20Pemerintah\Kemen%20Pariwisata%20PKS%202015.pdf" TargetMode="External"/><Relationship Id="rId192" Type="http://schemas.openxmlformats.org/officeDocument/2006/relationships/hyperlink" Target="../MoU%202011/1.%202011%20MoU%20dan%20PKS/00.%20Kerja%20Sama%20dengan%20Lembaga%20Pemerintah/Direktorat%20%20Kekuatan%20-%20Unpad%20MoU%202012.pdf" TargetMode="External"/><Relationship Id="rId12" Type="http://schemas.openxmlformats.org/officeDocument/2006/relationships/hyperlink" Target="..\MoU%202011\1.%202011%20MoU%20dan%20PKS\00.%20Kerja%20Sama%20dengan%20Lembaga%20Pemerintah\116%20-%2000%20MoU%202011%20PT%20Pupuk%20Kaltim.pdf" TargetMode="External"/><Relationship Id="rId33" Type="http://schemas.openxmlformats.org/officeDocument/2006/relationships/hyperlink" Target="..\MoU%202011\1.%202011%20MoU%20dan%20PKS\03.%20Kerja%20Sama%20dengan%20Perusahaan\Bank%20Mandiri%20MoU%202012.pdf" TargetMode="External"/><Relationship Id="rId108" Type="http://schemas.openxmlformats.org/officeDocument/2006/relationships/hyperlink" Target="..\MoU%202011\1.%202011%20MoU%20dan%20PKS\00.%20Kerja%20Sama%20dengan%20Lembaga%20Pemerintah\Batan-Unpad-Bifarma%20MoU%202014.pdf" TargetMode="External"/><Relationship Id="rId129" Type="http://schemas.openxmlformats.org/officeDocument/2006/relationships/hyperlink" Target="..\MoU%202011\1.%202011%20MoU%20dan%20PKS\00.%20Kerja%20Sama%20dengan%20Lembaga%20Pemerintah\tapanuli%20tengah%20Kab%20PKS%202014.pdf" TargetMode="External"/><Relationship Id="rId54" Type="http://schemas.openxmlformats.org/officeDocument/2006/relationships/hyperlink" Target="..\MoU%202011\1.%202011%20MoU%20dan%20PKS\00.%20Kerja%20Sama%20dengan%20Lembaga%20Pemerintah\Maluku%20Tengah%20MoU%202013.pdf" TargetMode="External"/><Relationship Id="rId75" Type="http://schemas.openxmlformats.org/officeDocument/2006/relationships/hyperlink" Target="../MoU%202011/1.%202011%20MoU%20dan%20PKS/00.%20Kerja%20Sama%20dengan%20Lembaga%20Pemerintah/BATAN%20MoU%202013.pdf" TargetMode="External"/><Relationship Id="rId96" Type="http://schemas.openxmlformats.org/officeDocument/2006/relationships/hyperlink" Target="..\MoU%202011\1.%202011%20MoU%20dan%20PKS\00.%20Kerja%20Sama%20dengan%20Lembaga%20Pemerintah\Telkom%202%20-%20FEB%20PKS%202014.pdf" TargetMode="External"/><Relationship Id="rId140" Type="http://schemas.openxmlformats.org/officeDocument/2006/relationships/hyperlink" Target="..\MoU%202011\1.%202011%20MoU%20dan%20PKS\00.%20Kerja%20Sama%20dengan%20Lembaga%20Pemerintah\Indragiri%20Hulu%20Kab%20MoU%2020150001.pdf" TargetMode="External"/><Relationship Id="rId161" Type="http://schemas.openxmlformats.org/officeDocument/2006/relationships/hyperlink" Target="..\MoU%202011\1.%202011%20MoU%20dan%20PKS\00.%20Kerja%20Sama%20dengan%20Lembaga%20Pemerintah\KPU%20MoU%202015.pdf" TargetMode="External"/><Relationship Id="rId182" Type="http://schemas.openxmlformats.org/officeDocument/2006/relationships/hyperlink" Target="..\MoU%202011\1.%202011%20MoU%20dan%20PKS\00.%20Kerja%20Sama%20dengan%20Lembaga%20Pemerintah\BNI%20ADD%20Beasiswa%20Kemitraan%202015.pdf" TargetMode="External"/><Relationship Id="rId6" Type="http://schemas.openxmlformats.org/officeDocument/2006/relationships/hyperlink" Target="..\MoU%202011\1.%202011%20MoU%20dan%20PKS\00.%20Kerja%20Sama%20dengan%20Lembaga%20Pemerintah\45%20-%2000%20MoU%202010%20Kota%20Sibolga.pdf" TargetMode="External"/><Relationship Id="rId23" Type="http://schemas.openxmlformats.org/officeDocument/2006/relationships/hyperlink" Target="../MoU%202011/1.%202011%20MoU%20dan%20PKS/00.%20Kerja%20Sama%20dengan%20Lembaga%20Pemerintah/133%20-%2000%20MoU%202011%20KabBangka%20Sel.pdf" TargetMode="External"/><Relationship Id="rId119" Type="http://schemas.openxmlformats.org/officeDocument/2006/relationships/hyperlink" Target="..\MoU%202011\1.%202011%20MoU%20dan%20PKS\00.%20Kerja%20Sama%20dengan%20Lembaga%20Pemerintah\Tumenggung%20MoU%202014.pdf" TargetMode="External"/><Relationship Id="rId44" Type="http://schemas.openxmlformats.org/officeDocument/2006/relationships/hyperlink" Target="..\MoU%202011\1.%202011%20MoU%20dan%20PKS\00.%20Kerja%20Sama%20dengan%20Lembaga%20Pemerintah\Badan%20Geologi%20MoU%202012.pdf" TargetMode="External"/><Relationship Id="rId65" Type="http://schemas.openxmlformats.org/officeDocument/2006/relationships/hyperlink" Target="..\MoU%202011\1.%202011%20MoU%20dan%20PKS\00.%20Kerja%20Sama%20dengan%20Lembaga%20Pemerintah\PRR%20BATAN%20-%20FK%20PKS%202013.pdf" TargetMode="External"/><Relationship Id="rId86" Type="http://schemas.openxmlformats.org/officeDocument/2006/relationships/hyperlink" Target="..\MoU%202011\1.%202011%20MoU%20dan%20PKS\00.%20Kerja%20Sama%20dengan%20Lembaga%20Pemerintah\Balai%20Besar%20Keramik%20MoU%202014.pdf" TargetMode="External"/><Relationship Id="rId130" Type="http://schemas.openxmlformats.org/officeDocument/2006/relationships/hyperlink" Target="..\MoU%202011\1.%202011%20MoU%20dan%20PKS\00.%20Kerja%20Sama%20dengan%20Lembaga%20Pemerintah\Tebing%20tinggi%20MoU%202014.pdf" TargetMode="External"/><Relationship Id="rId151" Type="http://schemas.openxmlformats.org/officeDocument/2006/relationships/hyperlink" Target="..\MoU%202011\1.%202011%20MoU%20dan%20PKS\00.%20Kerja%20Sama%20dengan%20Lembaga%20Pemerintah\Garuda%20Dir%20Niaga%20MoU%202015.pdf" TargetMode="External"/><Relationship Id="rId172" Type="http://schemas.openxmlformats.org/officeDocument/2006/relationships/hyperlink" Target="..\MoU%202011\1.%202011%20MoU%20dan%20PKS\00.%20Kerja%20Sama%20dengan%20Lembaga%20Pemerintah\IKAPI%20PKS%202015.pdf" TargetMode="External"/><Relationship Id="rId193" Type="http://schemas.openxmlformats.org/officeDocument/2006/relationships/hyperlink" Target="..\MoU%202011\1.%202011%20MoU%20dan%20PKS\00.%20Kerja%20Sama%20dengan%20Lembaga%20Pemerintah\Jenderal%20Kekuatan%20Pertahanan%20-%20FIK%20Unpad%20PKS%202012.pdf" TargetMode="External"/><Relationship Id="rId13" Type="http://schemas.openxmlformats.org/officeDocument/2006/relationships/hyperlink" Target="../MoU%202011/1.%202011%20MoU%20dan%20PKS/00.%20Kerja%20Sama%20dengan%20Lembaga%20Pemerintah/119%20-00%20MoU%202011%20SEAMOLEC.pdf" TargetMode="External"/><Relationship Id="rId109" Type="http://schemas.openxmlformats.org/officeDocument/2006/relationships/hyperlink" Target="..\MoU%202011\1.%202011%20MoU%20dan%20PKS\00.%20Kerja%20Sama%20dengan%20Lembaga%20Pemerintah\Nunukan%20Kab%20MoU%202014.pdf" TargetMode="External"/><Relationship Id="rId34" Type="http://schemas.openxmlformats.org/officeDocument/2006/relationships/hyperlink" Target="..\MoU%202011\1.%202011%20MoU%20dan%20PKS\00.%20Kerja%20Sama%20dengan%20Lembaga%20Pemerintah\BkkbN%202012.pdf" TargetMode="External"/><Relationship Id="rId55" Type="http://schemas.openxmlformats.org/officeDocument/2006/relationships/hyperlink" Target="../MoU%202011/1.%202011%20MoU%20dan%20PKS/00.%20Kerja%20Sama%20dengan%20Lembaga%20Pemerintah/Riset%20Perkebunan%20Nusantara%20Mou%202013.pdf" TargetMode="External"/><Relationship Id="rId76" Type="http://schemas.openxmlformats.org/officeDocument/2006/relationships/hyperlink" Target="..\MoU%202011\1.%202011%20MoU%20dan%20PKS\00.%20Kerja%20Sama%20dengan%20Lembaga%20Pemerintah\Kemenlu%20RI%20MoU%202013.pdf" TargetMode="External"/><Relationship Id="rId97" Type="http://schemas.openxmlformats.org/officeDocument/2006/relationships/hyperlink" Target="..\MoU%202011\1.%202011%20MoU%20dan%20PKS\00.%20Kerja%20Sama%20dengan%20Lembaga%20Pemerintah\Telkom%203%20-%20FEB%20LMFE%20PKS%202014.pdf" TargetMode="External"/><Relationship Id="rId120" Type="http://schemas.openxmlformats.org/officeDocument/2006/relationships/hyperlink" Target="..\MoU%202011\1.%202011%20MoU%20dan%20PKS\00.%20Kerja%20Sama%20dengan%20Lembaga%20Pemerintah\BNI%20PKS%20Beasiswa%202014.pdf" TargetMode="External"/><Relationship Id="rId141" Type="http://schemas.openxmlformats.org/officeDocument/2006/relationships/hyperlink" Target="..\MoU%202011\1.%202011%20MoU%20dan%20PKS\00.%20Kerja%20Sama%20dengan%20Lembaga%20Pemerintah\kominfo%20MoU%202015.pdf" TargetMode="External"/><Relationship Id="rId7" Type="http://schemas.openxmlformats.org/officeDocument/2006/relationships/hyperlink" Target="..\MoU%202011\1.%202011%20MoU%20dan%20PKS\00.%20Kerja%20Sama%20dengan%20Lembaga%20Pemerintah\66%20-%2000%20MoU%201963%20Bank%20Negara%20Indonesia.pdf" TargetMode="External"/><Relationship Id="rId71" Type="http://schemas.openxmlformats.org/officeDocument/2006/relationships/hyperlink" Target="..\MoU%202011\1.%202011%20MoU%20dan%20PKS\00.%20Kerja%20Sama%20dengan%20Lembaga%20Pemerintah\Kabupaten%20Mappi%20MoU%2020130001.pdf" TargetMode="External"/><Relationship Id="rId92" Type="http://schemas.openxmlformats.org/officeDocument/2006/relationships/hyperlink" Target="..\MoU%202011\1.%202011%20MoU%20dan%20PKS\00.%20Kerja%20Sama%20dengan%20Lembaga%20Pemerintah\KEmenkes%20PPSDM%20PKS%20ADD%2020140001.pdf" TargetMode="External"/><Relationship Id="rId162" Type="http://schemas.openxmlformats.org/officeDocument/2006/relationships/hyperlink" Target="..\MoU%202011\1.%202011%20MoU%20dan%20PKS\00.%20Kerja%20Sama%20dengan%20Lembaga%20Pemerintah\Bawaslu%20MoU%202015.pdf" TargetMode="External"/><Relationship Id="rId183" Type="http://schemas.openxmlformats.org/officeDocument/2006/relationships/hyperlink" Target="..\MoU%202011\1.%202011%20MoU%20dan%20PKS\00.%20Kerja%20Sama%20dengan%20Lembaga%20Pemerintah\BJB%20Biaya%20Pendidikan%20PKS%20%202015.pdf" TargetMode="External"/><Relationship Id="rId2" Type="http://schemas.openxmlformats.org/officeDocument/2006/relationships/hyperlink" Target="..\MoU%202011\1.%202011%20MoU%20dan%20PKS\00.%20Kerja%20Sama%20dengan%20Lembaga%20Pemerintah\40%20-%2000%20MoU%20Kabupaten%20Labuhan%20Batu%20Utara.pdf" TargetMode="External"/><Relationship Id="rId29" Type="http://schemas.openxmlformats.org/officeDocument/2006/relationships/hyperlink" Target="../MoU%202011/1.%202011%20MoU%20dan%20PKS/00.%20Kerja%20Sama%20dengan%20Lembaga%20Pemerintah/136%20-%2000%20MoU%202012%20Jambi%20Gubernur.pdf" TargetMode="External"/><Relationship Id="rId24" Type="http://schemas.openxmlformats.org/officeDocument/2006/relationships/hyperlink" Target="..\MoU%202011\1.%202011%20MoU%20dan%20PKS\00.%20Kerja%20Sama%20dengan%20Lembaga%20Pemerintah\135%20-%2000%20MoU%202011%20BUMN%20Hijau.pdf" TargetMode="External"/><Relationship Id="rId40" Type="http://schemas.openxmlformats.org/officeDocument/2006/relationships/hyperlink" Target="..\MoU%202011\1.%202011%20MoU%20dan%20PKS\00.%20Kerja%20Sama%20dengan%20Lembaga%20Pemerintah\Perum%20Jasa%20Tirta%20II%20Jatiluhur%20MoU%202012.pdf" TargetMode="External"/><Relationship Id="rId45" Type="http://schemas.openxmlformats.org/officeDocument/2006/relationships/hyperlink" Target="../MoU%202011/1.%202011%20MoU%20dan%20PKS/00.%20Kerja%20Sama%20dengan%20Lembaga%20Pemerintah/Badan%20Geologi%20-%20FTG%20%20PKS%202012.pdf" TargetMode="External"/><Relationship Id="rId66" Type="http://schemas.openxmlformats.org/officeDocument/2006/relationships/hyperlink" Target="..\MoU%202011\1.%202011%20MoU%20dan%20PKS\00.%20Kerja%20Sama%20dengan%20Lembaga%20Pemerintah\PATIR%20BATAN%20-%20FK%20PKS%202013.pdf" TargetMode="External"/><Relationship Id="rId87" Type="http://schemas.openxmlformats.org/officeDocument/2006/relationships/hyperlink" Target="..\MoU%202011\1.%202011%20MoU%20dan%20PKS\00.%20Kerja%20Sama%20dengan%20Lembaga%20Pemerintah\Sukabumi%20Kota%20MoU%202014.pdf" TargetMode="External"/><Relationship Id="rId110" Type="http://schemas.openxmlformats.org/officeDocument/2006/relationships/hyperlink" Target="..\MoU%202011\1.%202011%20MoU%20dan%20PKS\00.%20Kerja%20Sama%20dengan%20Lembaga%20Pemerintah\Gunungsitoli%20KAb%20MoU%202014.pdf" TargetMode="External"/><Relationship Id="rId115" Type="http://schemas.openxmlformats.org/officeDocument/2006/relationships/hyperlink" Target="..\MoU%202011\1.%202011%20MoU%20dan%20PKS\00.%20Kerja%20Sama%20dengan%20Lembaga%20Pemerintah\Toba%20Samusir%20Kab%20MoU%202014.pdf" TargetMode="External"/><Relationship Id="rId131" Type="http://schemas.openxmlformats.org/officeDocument/2006/relationships/hyperlink" Target="..\MoU%202011\1.%202011%20MoU%20dan%20PKS\00.%20Kerja%20Sama%20dengan%20Lembaga%20Pemerintah\Bandung%20Barat%20Kab%20PKS%20Beasiswa%202014.pdf" TargetMode="External"/><Relationship Id="rId136" Type="http://schemas.openxmlformats.org/officeDocument/2006/relationships/hyperlink" Target="..\MoU%202011\1.%202011%20MoU%20dan%20PKS\00.%20Kerja%20Sama%20dengan%20Lembaga%20Pemerintah\Karimun%20Kabupaten%20MoU%202014.pdf" TargetMode="External"/><Relationship Id="rId157" Type="http://schemas.openxmlformats.org/officeDocument/2006/relationships/hyperlink" Target="..\MoU%202011\1.%202011%20MoU%20dan%20PKS\00.%20Kerja%20Sama%20dengan%20Lembaga%20Pemerintah\Sesko%20AD%20PKS%202015.pdf" TargetMode="External"/><Relationship Id="rId178" Type="http://schemas.openxmlformats.org/officeDocument/2006/relationships/hyperlink" Target="..\MoU%202011\1.%202011%20MoU%20dan%20PKS\00.%20Kerja%20Sama%20dengan%20Lembaga%20Pemerintah\Lpdp%20-%20Kemahasiswaan%20PKS%202015.pdf" TargetMode="External"/><Relationship Id="rId61" Type="http://schemas.openxmlformats.org/officeDocument/2006/relationships/hyperlink" Target="../MoU%202011/1.%202011%20MoU%20dan%20PKS/00.%20Kerja%20Sama%20dengan%20Lembaga%20Pemerintah/Batan%20PRR%20-%20MIPA%20PKS%202013.pdf" TargetMode="External"/><Relationship Id="rId82" Type="http://schemas.openxmlformats.org/officeDocument/2006/relationships/hyperlink" Target="../MoU%202011/1.%202011%20MoU%20dan%20PKS/00.%20Kerja%20Sama%20dengan%20Lembaga%20Pemerintah/Bangka%20Tengah%20Kab%20MoU%202013.pdf" TargetMode="External"/><Relationship Id="rId152" Type="http://schemas.openxmlformats.org/officeDocument/2006/relationships/hyperlink" Target="..\MoU%202011\1.%202011%20MoU%20dan%20PKS\00.%20Kerja%20Sama%20dengan%20Lembaga%20Pemerintah\Kaur%20Kab%20MoU%202015.pdf" TargetMode="External"/><Relationship Id="rId173" Type="http://schemas.openxmlformats.org/officeDocument/2006/relationships/hyperlink" Target="..\MoU%202011\1.%202011%20MoU%20dan%20PKS\00.%20Kerja%20Sama%20dengan%20Lembaga%20Pemerintah\RS%20Kanker%20Dharmais%20Farmasi%20PKS%202014.pdf" TargetMode="External"/><Relationship Id="rId194" Type="http://schemas.openxmlformats.org/officeDocument/2006/relationships/hyperlink" Target="..\MoU%202011\1.%202011%20MoU%20dan%20PKS\00.%20Kerja%20Sama%20dengan%20Lembaga%20Pemerintah\Direktorat%20Kekuatan%20-%20FKG%20Unpad%20PKS%202012.pdf" TargetMode="External"/><Relationship Id="rId199" Type="http://schemas.openxmlformats.org/officeDocument/2006/relationships/printerSettings" Target="../printerSettings/printerSettings1.bin"/><Relationship Id="rId19" Type="http://schemas.openxmlformats.org/officeDocument/2006/relationships/hyperlink" Target="..\MoU%202011\1.%202011%20MoU%20dan%20PKS\00.%20Kerja%20Sama%20dengan%20Lembaga%20Pemerintah\114%20-%2000%20MoU%202011%20%20RSHS.pdf" TargetMode="External"/><Relationship Id="rId14" Type="http://schemas.openxmlformats.org/officeDocument/2006/relationships/hyperlink" Target="..\MoU%202011\1.%202011%20MoU%20dan%20PKS\00.%20Kerja%20Sama%20dengan%20Lembaga%20Pemerintah\122%20-%2000%20MoU%202011%20Pemerintah%20Kabupaten%20Bandung.pdf" TargetMode="External"/><Relationship Id="rId30" Type="http://schemas.openxmlformats.org/officeDocument/2006/relationships/hyperlink" Target="..\MoU%202011\1.%202011%20MoU%20dan%20PKS\00.%20Kerja%20Sama%20dengan%20Lembaga%20Pemerintah\137%20-%2000%20MoU%202012%20TVRI%20JABAR.pdf" TargetMode="External"/><Relationship Id="rId35" Type="http://schemas.openxmlformats.org/officeDocument/2006/relationships/hyperlink" Target="..\MoU%202011\1.%202011%20MoU%20dan%20PKS\00.%20Kerja%20Sama%20dengan%20Lembaga%20Pemerintah\Hortikultura%202012.pdf" TargetMode="External"/><Relationship Id="rId56" Type="http://schemas.openxmlformats.org/officeDocument/2006/relationships/hyperlink" Target="..\MoU%202011\1.%202011%20MoU%20dan%20PKS\00.%20Kerja%20Sama%20dengan%20Lembaga%20Pemerintah\BTN%20MoU%202013.pdf" TargetMode="External"/><Relationship Id="rId77" Type="http://schemas.openxmlformats.org/officeDocument/2006/relationships/hyperlink" Target="..\MoU%202011\1.%202011%20MoU%20dan%20PKS\00.%20Kerja%20Sama%20dengan%20Lembaga%20Pemerintah\KAb%20Cianjur%20MoU%2020130001.pdf" TargetMode="External"/><Relationship Id="rId100" Type="http://schemas.openxmlformats.org/officeDocument/2006/relationships/hyperlink" Target="..\MoU%202011\1.%202011%20MoU%20dan%20PKS\00.%20Kerja%20Sama%20dengan%20Lembaga%20Pemerintah\Lapan%20MoU%202014.pdf" TargetMode="External"/><Relationship Id="rId105" Type="http://schemas.openxmlformats.org/officeDocument/2006/relationships/hyperlink" Target="..\MoU%202011\1.%202011%20MoU%20dan%20PKS\00.%20Kerja%20Sama%20dengan%20Lembaga%20Pemerintah\Ristek%20PKS%20Beasiswa%20TA%202014%20-%202014.pdf" TargetMode="External"/><Relationship Id="rId126" Type="http://schemas.openxmlformats.org/officeDocument/2006/relationships/hyperlink" Target="..\MoU%202011\1.%202011%20MoU%20dan%20PKS\00.%20Kerja%20Sama%20dengan%20Lembaga%20Pemerintah\BTPN%20Bank%20MoU%202014.pdf" TargetMode="External"/><Relationship Id="rId147" Type="http://schemas.openxmlformats.org/officeDocument/2006/relationships/hyperlink" Target="..\MoU%202011\1.%202011%20MoU%20dan%20PKS\00.%20Kerja%20Sama%20dengan%20Lembaga%20Pemerintah\LEN%20MoU%202015.pdf" TargetMode="External"/><Relationship Id="rId168" Type="http://schemas.openxmlformats.org/officeDocument/2006/relationships/hyperlink" Target="..\MoU%202011\1.%202011%20MoU%20dan%20PKS\00.%20Kerja%20Sama%20dengan%20Lembaga%20Pemerintah\Pengadaian%20MoU%202015.pdf" TargetMode="External"/><Relationship Id="rId8" Type="http://schemas.openxmlformats.org/officeDocument/2006/relationships/hyperlink" Target="..\MoU%202011\1.%202011%20MoU%20dan%20PKS\00.%20Kerja%20Sama%20dengan%20Lembaga%20Pemerintah\66%20-%2000%20PKS%202006%20Bank%20Negara%20Indonesia%20membangun%20dan%20menggunakan%20Gedung.pdf" TargetMode="External"/><Relationship Id="rId51" Type="http://schemas.openxmlformats.org/officeDocument/2006/relationships/hyperlink" Target="..\MoU%202011\1.%202011%20MoU%20dan%20PKS\00.%20Kerja%20Sama%20dengan%20Lembaga%20Pemerintah\Kabupaten%20Bogor%20MoU%202013.pdf" TargetMode="External"/><Relationship Id="rId72" Type="http://schemas.openxmlformats.org/officeDocument/2006/relationships/hyperlink" Target="..\MoU%202011\1.%202011%20MoU%20dan%20PKS\00.%20Kerja%20Sama%20dengan%20Lembaga%20Pemerintah\Nusantara%20Hijau%20Lestari%20I%20MoU%202013.pdf" TargetMode="External"/><Relationship Id="rId93" Type="http://schemas.openxmlformats.org/officeDocument/2006/relationships/hyperlink" Target="..\MoU%202011\1.%202011%20MoU%20dan%20PKS\00.%20Kerja%20Sama%20dengan%20Lembaga%20Pemerintah\Ristek%20Mou%202013.pdf" TargetMode="External"/><Relationship Id="rId98" Type="http://schemas.openxmlformats.org/officeDocument/2006/relationships/hyperlink" Target="..\MoU%202011\1.%202011%20MoU%20dan%20PKS\00.%20Kerja%20Sama%20dengan%20Lembaga%20Pemerintah\Mahkamah%20Konstitusi%20MK%20MoU%202014.pdf" TargetMode="External"/><Relationship Id="rId121" Type="http://schemas.openxmlformats.org/officeDocument/2006/relationships/hyperlink" Target="..\MoU%202011\1.%202011%20MoU%20dan%20PKS\00.%20Kerja%20Sama%20dengan%20Lembaga%20Pemerintah\Sula%20Kepulauan%20Kab%20MoU%202014.pdf" TargetMode="External"/><Relationship Id="rId142" Type="http://schemas.openxmlformats.org/officeDocument/2006/relationships/hyperlink" Target="..\MoU%202011\1.%202011%20MoU%20dan%20PKS\00.%20Kerja%20Sama%20dengan%20Lembaga%20Pemerintah\Angkasa%20Pura%20II%20MoU%202015.pdf" TargetMode="External"/><Relationship Id="rId163" Type="http://schemas.openxmlformats.org/officeDocument/2006/relationships/hyperlink" Target="..\MoU%202011\1.%202011%20MoU%20dan%20PKS\00.%20Kerja%20Sama%20dengan%20Lembaga%20Pemerintah\Kemlu%20BPPK%20MoU%202015.pdf" TargetMode="External"/><Relationship Id="rId184" Type="http://schemas.openxmlformats.org/officeDocument/2006/relationships/hyperlink" Target="..\MoU%202011\1.%202011%20MoU%20dan%20PKS\00.%20Kerja%20Sama%20dengan%20Lembaga%20Pemerintah\POLRI%20MoU%202015.pdf" TargetMode="External"/><Relationship Id="rId189" Type="http://schemas.openxmlformats.org/officeDocument/2006/relationships/hyperlink" Target="..\MoU%202011\1.%202011%20MoU%20dan%20PKS\00.%20Kerja%20Sama%20dengan%20Lembaga%20Pemerintah\Sumedang%20Kabupaten%20MoU%202015.pdf" TargetMode="External"/><Relationship Id="rId3" Type="http://schemas.openxmlformats.org/officeDocument/2006/relationships/hyperlink" Target="../MoU%202011/1.%202011%20MoU%20dan%20PKS/00.%20Kerja%20Sama%20dengan%20Lembaga%20Pemerintah/41%20-%2000%20MoU%202010%20Kabupaten%20Batu%20Bara.pdf" TargetMode="External"/><Relationship Id="rId25" Type="http://schemas.openxmlformats.org/officeDocument/2006/relationships/hyperlink" Target="..\MoU%202011\1.%202011%20MoU%20dan%20PKS\00.%20Kerja%20Sama%20dengan%20Lembaga%20Pemerintah\137%20-%2000%20MoU%202011%20BSNI.pdf" TargetMode="External"/><Relationship Id="rId46" Type="http://schemas.openxmlformats.org/officeDocument/2006/relationships/hyperlink" Target="../MoU%202011/1.%202011%20MoU%20dan%20PKS/00.%20Kerja%20Sama%20dengan%20Lembaga%20Pemerintah/Kementerian%20Perhubungan%202012.pdf" TargetMode="External"/><Relationship Id="rId67" Type="http://schemas.openxmlformats.org/officeDocument/2006/relationships/hyperlink" Target="..\MoU%202011\1.%202011%20MoU%20dan%20PKS\00.%20Kerja%20Sama%20dengan%20Lembaga%20Pemerintah\Badan%20PPSDM%20Kementerian%20ESDM%20MoU%202013.pdf" TargetMode="External"/><Relationship Id="rId116" Type="http://schemas.openxmlformats.org/officeDocument/2006/relationships/hyperlink" Target="..\MoU%202011\1.%202011%20MoU%20dan%20PKS\00.%20Kerja%20Sama%20dengan%20Lembaga%20Pemerintah\Perusahaan%20Gas%20Negara%20PKS%202014.pdf" TargetMode="External"/><Relationship Id="rId137" Type="http://schemas.openxmlformats.org/officeDocument/2006/relationships/hyperlink" Target="..\MoU%202011\1.%202011%20MoU%20dan%20PKS\00.%20Kerja%20Sama%20dengan%20Lembaga%20Pemerintah\BI%20MoU%202014.pdf" TargetMode="External"/><Relationship Id="rId158" Type="http://schemas.openxmlformats.org/officeDocument/2006/relationships/hyperlink" Target="..\MoU%202011\1.%202011%20MoU%20dan%20PKS\00.%20Kerja%20Sama%20dengan%20Lembaga%20Pemerintah\Bappenas%20MoU%202015.pdf" TargetMode="External"/><Relationship Id="rId20" Type="http://schemas.openxmlformats.org/officeDocument/2006/relationships/hyperlink" Target="../MoU%202011/1.%202011%20MoU%20dan%20PKS/00.%20Kerja%20Sama%20dengan%20Lembaga%20Pemerintah/129%20-%2000%20MoU%202011%20%20RS%20Cicendo.pdf" TargetMode="External"/><Relationship Id="rId41" Type="http://schemas.openxmlformats.org/officeDocument/2006/relationships/hyperlink" Target="..\MoU%202011\1.%202011%20MoU%20dan%20PKS\00.%20Kerja%20Sama%20dengan%20Lembaga%20Pemerintah\Kabupaten%20Tasik%20MoU%202012.pdf" TargetMode="External"/><Relationship Id="rId62" Type="http://schemas.openxmlformats.org/officeDocument/2006/relationships/hyperlink" Target="../MoU%202011/1.%202011%20MoU%20dan%20PKS/00.%20Kerja%20Sama%20dengan%20Lembaga%20Pemerintah/PTNBR%20BATAN%20-%20FMIPA%20PKS%202013.pdf" TargetMode="External"/><Relationship Id="rId83" Type="http://schemas.openxmlformats.org/officeDocument/2006/relationships/hyperlink" Target="..\MoU%202011\1.%202011%20MoU%20dan%20PKS\00.%20Kerja%20Sama%20dengan%20Lembaga%20Pemerintah\KPPU%20MoU%202013.pdf" TargetMode="External"/><Relationship Id="rId88" Type="http://schemas.openxmlformats.org/officeDocument/2006/relationships/hyperlink" Target="..\MoU%202011\1.%202011%20MoU%20dan%20PKS\00.%20Kerja%20Sama%20dengan%20Lembaga%20Pemerintah\LPDP%20PKS%202014.pdf" TargetMode="External"/><Relationship Id="rId111" Type="http://schemas.openxmlformats.org/officeDocument/2006/relationships/hyperlink" Target="..\MoU%202011\1.%202011%20MoU%20dan%20PKS\00.%20Kerja%20Sama%20dengan%20Lembaga%20Pemerintah\Madina%20Kab%202014.pdf" TargetMode="External"/><Relationship Id="rId132" Type="http://schemas.openxmlformats.org/officeDocument/2006/relationships/hyperlink" Target="..\MoU%202011\1.%202011%20MoU%20dan%20PKS\00.%20Kerja%20Sama%20dengan%20Lembaga%20Pemerintah\Depok%20Kota%20PKS%20Beasiswa%202014.pdf" TargetMode="External"/><Relationship Id="rId153" Type="http://schemas.openxmlformats.org/officeDocument/2006/relationships/hyperlink" Target="..\MoU%202011\1.%202011%20MoU%20dan%20PKS\00.%20Kerja%20Sama%20dengan%20Lembaga%20Pemerintah\Buru%20Kab%20MoU%2020%2015.pdf" TargetMode="External"/><Relationship Id="rId174" Type="http://schemas.openxmlformats.org/officeDocument/2006/relationships/hyperlink" Target="..\MoU%202011\1.%202011%20MoU%20dan%20PKS\00.%20Kerja%20Sama%20dengan%20Lembaga%20Pemerintah\Kemenkes%20PKS%202015.pdf" TargetMode="External"/><Relationship Id="rId179" Type="http://schemas.openxmlformats.org/officeDocument/2006/relationships/hyperlink" Target="..\MoU%202011\1.%202011%20MoU%20dan%20PKS\00.%20Kerja%20Sama%20dengan%20Lembaga%20Pemerintah\Dirjen%20Bina%20Kefarmasian%20%20Kemenkes%20MoU%202015.pdf" TargetMode="External"/><Relationship Id="rId195" Type="http://schemas.openxmlformats.org/officeDocument/2006/relationships/hyperlink" Target="../MoU%202011/1.%202011%20MoU%20dan%20PKS/00.%20Kerja%20Sama%20dengan%20Lembaga%20Pemerintah/direktorat%20Kekuatan%20Pertahanan%20-%20FK%20PKS%202012.pdf" TargetMode="External"/><Relationship Id="rId190" Type="http://schemas.openxmlformats.org/officeDocument/2006/relationships/hyperlink" Target="../MoU%202011/1.%202011%20MoU%20dan%20PKS/00.%20Kerja%20Sama%20dengan%20Lembaga%20Pemerintah/121%20-%2000%20MoU%202011%20TNI%20AL.pdf" TargetMode="External"/><Relationship Id="rId15" Type="http://schemas.openxmlformats.org/officeDocument/2006/relationships/hyperlink" Target="..\MoU%202011\1.%202011%20MoU%20dan%20PKS\00.%20Kerja%20Sama%20dengan%20Lembaga%20Pemerintah\123%20-%2000%20MoU%202011Kementerian%20Kes.pdf" TargetMode="External"/><Relationship Id="rId36" Type="http://schemas.openxmlformats.org/officeDocument/2006/relationships/hyperlink" Target="..\MoU%202011\1.%202011%20MoU%20dan%20PKS\00.%20Kerja%20Sama%20dengan%20Lembaga%20Pemerintah\BTN%20PKS%20online%20payment%202012.pdf" TargetMode="External"/><Relationship Id="rId57" Type="http://schemas.openxmlformats.org/officeDocument/2006/relationships/hyperlink" Target="../MoU%202011/1.%202011%20MoU%20dan%20PKS/00.%20Kerja%20Sama%20dengan%20Lembaga%20Pemerintah/Bontang%20Kota%20MoU%202013.pdf" TargetMode="External"/><Relationship Id="rId106" Type="http://schemas.openxmlformats.org/officeDocument/2006/relationships/hyperlink" Target="..\MoU%202011\1.%202011%20MoU%20dan%20PKS\00.%20Kerja%20Sama%20dengan%20Lembaga%20Pemerintah\KKP%20MoU%202014.pdf" TargetMode="External"/><Relationship Id="rId127" Type="http://schemas.openxmlformats.org/officeDocument/2006/relationships/hyperlink" Target="..\MoU%202011\1.%202011%20MoU%20dan%20PKS\00.%20Kerja%20Sama%20dengan%20Lembaga%20Pemerintah\Simalungun%20Kab%20PKS%202014.pdf" TargetMode="External"/><Relationship Id="rId10" Type="http://schemas.openxmlformats.org/officeDocument/2006/relationships/hyperlink" Target="..\MoU%202011\1.%202011%20MoU%20dan%20PKS\00.%20Kerja%20Sama%20dengan%20Lembaga%20Pemerintah\100%20-%2000%20-%202011%20MoU%20Kota%20Banjar.pdf" TargetMode="External"/><Relationship Id="rId31" Type="http://schemas.openxmlformats.org/officeDocument/2006/relationships/hyperlink" Target="../MoU%202011/1.%202011%20MoU%20dan%20PKS/00.%20Kerja%20Sama%20dengan%20Lembaga%20Pemerintah/138%20-%2000%20MoU%202012%20PERHEPI.pdf" TargetMode="External"/><Relationship Id="rId52" Type="http://schemas.openxmlformats.org/officeDocument/2006/relationships/hyperlink" Target="..\MoU%202011\1.%202011%20MoU%20dan%20PKS\00.%20Kerja%20Sama%20dengan%20Lembaga%20Pemerintah\Indramayu%20Kabupaten%20MoU%202012.pdf" TargetMode="External"/><Relationship Id="rId73" Type="http://schemas.openxmlformats.org/officeDocument/2006/relationships/hyperlink" Target="..\MoU%202011\1.%202011%20MoU%20dan%20PKS\00.%20Kerja%20Sama%20dengan%20Lembaga%20Pemerintah\BTN%20PPO%20PKS%202013.pdf" TargetMode="External"/><Relationship Id="rId78" Type="http://schemas.openxmlformats.org/officeDocument/2006/relationships/hyperlink" Target="..\MoU%202011\1.%202011%20MoU%20dan%20PKS\00.%20Kerja%20Sama%20dengan%20Lembaga%20Pemerintah\Dinas%20Pendidikan%20Kota%20Depok%20PKS%202013.pdf" TargetMode="External"/><Relationship Id="rId94" Type="http://schemas.openxmlformats.org/officeDocument/2006/relationships/hyperlink" Target="..\MoU%202011\1.%202011%20MoU%20dan%20PKS\00.%20Kerja%20Sama%20dengan%20Lembaga%20Pemerintah\Telkom%20MoU%202014.pdf" TargetMode="External"/><Relationship Id="rId99" Type="http://schemas.openxmlformats.org/officeDocument/2006/relationships/hyperlink" Target="..\MoU%202011\1.%202011%20MoU%20dan%20PKS\00.%20Kerja%20Sama%20dengan%20Lembaga%20Pemerintah\BAPPENAS%20MoU%202014.pdf" TargetMode="External"/><Relationship Id="rId101" Type="http://schemas.openxmlformats.org/officeDocument/2006/relationships/hyperlink" Target="..\MoU%202011\1.%202011%20MoU%20dan%20PKS\00.%20Kerja%20Sama%20dengan%20Lembaga%20Pemerintah\Lapan%20PKS%202014.pdf" TargetMode="External"/><Relationship Id="rId122" Type="http://schemas.openxmlformats.org/officeDocument/2006/relationships/hyperlink" Target="..\MoU%202011\1.%202011%20MoU%20dan%20PKS\00.%20Kerja%20Sama%20dengan%20Lembaga%20Pemerintah\BPKLN%20PKS%202014.pdf" TargetMode="External"/><Relationship Id="rId143" Type="http://schemas.openxmlformats.org/officeDocument/2006/relationships/hyperlink" Target="..\MoU%202011\1.%202011%20MoU%20dan%20PKS\00.%20Kerja%20Sama%20dengan%20Lembaga%20Pemerintah\Angkasa%20Pura%20II%20PKS%202015.pdf" TargetMode="External"/><Relationship Id="rId148" Type="http://schemas.openxmlformats.org/officeDocument/2006/relationships/hyperlink" Target="..\MoU%202011\1.%202011%20MoU%20dan%20PKS\00.%20Kerja%20Sama%20dengan%20Lembaga%20Pemerintah\berdikari%20MoU%202015.pdf" TargetMode="External"/><Relationship Id="rId164" Type="http://schemas.openxmlformats.org/officeDocument/2006/relationships/hyperlink" Target="..\MoU%202011\1.%202011%20MoU%20dan%20PKS\00.%20Kerja%20Sama%20dengan%20Lembaga%20Pemerintah\Dahana%20Pt%20MoU%202015.pdf" TargetMode="External"/><Relationship Id="rId169" Type="http://schemas.openxmlformats.org/officeDocument/2006/relationships/hyperlink" Target="..\MoU%202011\1.%202011%20MoU%20dan%20PKS\00.%20Kerja%20Sama%20dengan%20Lembaga%20Pemerintah\DPRD%20Jawa%20Barat%20MoU%202015.pdf" TargetMode="External"/><Relationship Id="rId185" Type="http://schemas.openxmlformats.org/officeDocument/2006/relationships/hyperlink" Target="..\MoU%202011\1.%202011%20MoU%20dan%20PKS\00.%20Kerja%20Sama%20dengan%20Lembaga%20Pemerintah\Kemen%20Pertanian%20MoU%202015.pdf" TargetMode="External"/><Relationship Id="rId4" Type="http://schemas.openxmlformats.org/officeDocument/2006/relationships/hyperlink" Target="../MoU%202011/1.%202011%20MoU%20dan%20PKS/00.%20Kerja%20Sama%20dengan%20Lembaga%20Pemerintah/42%20-%2000%20MoU%202010%20Kabupaten%20Labuhanbatu%20Selatan.pdf" TargetMode="External"/><Relationship Id="rId9" Type="http://schemas.openxmlformats.org/officeDocument/2006/relationships/hyperlink" Target="..\MoU%202011\1.%202011%20MoU%20dan%20PKS\00.%20Kerja%20Sama%20dengan%20Lembaga%20Pemerintah\97%20-%2000%20-%202011%20MoU%20Provinsi%20Kepulauan%20Riau.pdf" TargetMode="External"/><Relationship Id="rId180" Type="http://schemas.openxmlformats.org/officeDocument/2006/relationships/hyperlink" Target="..\MoU%202011\1.%202011%20MoU%20dan%20PKS\00.%20Kerja%20Sama%20dengan%20Lembaga%20Pemerintah\Deputi%20Bid%20Evaluasi%20Kinerja%20Pembangunan%20MoU%202015.pdf" TargetMode="External"/><Relationship Id="rId26" Type="http://schemas.openxmlformats.org/officeDocument/2006/relationships/hyperlink" Target="..\MoU%202011\1.%202011%20MoU%20dan%20PKS\00.%20Kerja%20Sama%20dengan%20Lembaga%20Pemerintah\138%20-%2000%20MoU%202011%20ANRI.pdf" TargetMode="External"/><Relationship Id="rId47" Type="http://schemas.openxmlformats.org/officeDocument/2006/relationships/hyperlink" Target="..\MoU%202011\1.%202011%20MoU%20dan%20PKS\00.%20Kerja%20Sama%20dengan%20Lembaga%20Pemerintah\Badan%20litbangkes%20Pertanian%20MoU%202013.pdf" TargetMode="External"/><Relationship Id="rId68" Type="http://schemas.openxmlformats.org/officeDocument/2006/relationships/hyperlink" Target="..\MoU%202011\1.%202011%20MoU%20dan%20PKS\00.%20Kerja%20Sama%20dengan%20Lembaga%20Pemerintah\ESDM%20Badan%20Geologi%20-%20FTG%20Unpad%20PKS%202013.pdf" TargetMode="External"/><Relationship Id="rId89" Type="http://schemas.openxmlformats.org/officeDocument/2006/relationships/hyperlink" Target="..\MoU%202011\1.%202011%20MoU%20dan%20PKS\00.%20Kerja%20Sama%20dengan%20Lembaga%20Pemerintah\Perpustakaan%20Nasional%20RI%20MoU%202014.pdf" TargetMode="External"/><Relationship Id="rId112" Type="http://schemas.openxmlformats.org/officeDocument/2006/relationships/hyperlink" Target="..\MoU%202011\1.%202011%20MoU%20dan%20PKS\00.%20Kerja%20Sama%20dengan%20Lembaga%20Pemerintah\Nias%20Barat%20Kab%20MoU%202014.pdf" TargetMode="External"/><Relationship Id="rId133" Type="http://schemas.openxmlformats.org/officeDocument/2006/relationships/hyperlink" Target="..\MoU%202011\1.%202011%20MoU%20dan%20PKS\00.%20Kerja%20Sama%20dengan%20Lembaga%20Pemerintah\Kemenkes%20PKS%202014.pdf" TargetMode="External"/><Relationship Id="rId154" Type="http://schemas.openxmlformats.org/officeDocument/2006/relationships/hyperlink" Target="..\MoU%202011\1.%202011%20MoU%20dan%20PKS\00.%20Kerja%20Sama%20dengan%20Lembaga%20Pemerintah\Bangka%20Barat%20MoU%202015.pdf" TargetMode="External"/><Relationship Id="rId175" Type="http://schemas.openxmlformats.org/officeDocument/2006/relationships/hyperlink" Target="..\MoU%202011\1.%202011%20MoU%20dan%20PKS\00.%20Kerja%20Sama%20dengan%20Lembaga%20Pemerintah\MPR%20RI%20MoU%202015.pdf" TargetMode="External"/><Relationship Id="rId196" Type="http://schemas.openxmlformats.org/officeDocument/2006/relationships/hyperlink" Target="..\MoU%202011\1.%202011%20MoU%20dan%20PKS\00.%20Kerja%20Sama%20dengan%20Lembaga%20Pemerintah\OJK%20MoU%202015.pdf" TargetMode="External"/><Relationship Id="rId16" Type="http://schemas.openxmlformats.org/officeDocument/2006/relationships/hyperlink" Target="../MoU%202011/1.%202011%20MoU%20dan%20PKS/00.%20Kerja%20Sama%20dengan%20Lembaga%20Pemerintah/124%20-%2000%20MoU%202011%20Kab%20Kotabaru%20.pdf" TargetMode="External"/><Relationship Id="rId37" Type="http://schemas.openxmlformats.org/officeDocument/2006/relationships/hyperlink" Target="..\MoU%202011\1.%202011%20MoU%20dan%20PKS\00.%20Kerja%20Sama%20dengan%20Lembaga%20Pemerintah\Bank%20Mandiri%20(Program%20Hibah)%202012.pdf" TargetMode="External"/><Relationship Id="rId58" Type="http://schemas.openxmlformats.org/officeDocument/2006/relationships/hyperlink" Target="..\MoU%202011\1.%202011%20MoU%20dan%20PKS\00.%20Kerja%20Sama%20dengan%20Lembaga%20Pemerintah\Bangka%20Kab%20mou%202013.pdf" TargetMode="External"/><Relationship Id="rId79" Type="http://schemas.openxmlformats.org/officeDocument/2006/relationships/hyperlink" Target="..\MoU%202011\1.%202011%20MoU%20dan%20PKS\00.%20Kerja%20Sama%20dengan%20Lembaga%20Pemerintah\Pupuk%20Kujang%20MoU%202013.pdf" TargetMode="External"/><Relationship Id="rId102" Type="http://schemas.openxmlformats.org/officeDocument/2006/relationships/hyperlink" Target="..\MoU%202011\1.%202011%20MoU%20dan%20PKS\00.%20Kerja%20Sama%20dengan%20Lembaga%20Pemerintah\Ciamis%20Kab%20MoU%202014.pdf" TargetMode="External"/><Relationship Id="rId123" Type="http://schemas.openxmlformats.org/officeDocument/2006/relationships/hyperlink" Target="..\MoU%202011\1.%202011%20MoU%20dan%20PKS\00.%20Kerja%20Sama%20dengan%20Lembaga%20Pemerintah\Serang%20Kab%20MoU%202014.pdf" TargetMode="External"/><Relationship Id="rId144" Type="http://schemas.openxmlformats.org/officeDocument/2006/relationships/hyperlink" Target="..\MoU%202011\1.%202011%20MoU%20dan%20PKS\00.%20Kerja%20Sama%20dengan%20Lembaga%20Pemerintah\BI%20+%20Kab%20Bandung%20+%20Unpad%20MoU%202015.pdf" TargetMode="External"/><Relationship Id="rId90" Type="http://schemas.openxmlformats.org/officeDocument/2006/relationships/hyperlink" Target="..\MoU%202011\1.%202011%20MoU%20dan%20PKS\00.%20Kerja%20Sama%20dengan%20Lembaga%20Pemerintah\Kepahyang%20Kab%20MoU%202014.pdf" TargetMode="External"/><Relationship Id="rId165" Type="http://schemas.openxmlformats.org/officeDocument/2006/relationships/hyperlink" Target="..\MoU%202011\1.%202011%20MoU%20dan%20PKS\00.%20Kerja%20Sama%20dengan%20Lembaga%20Pemerintah\Pindad%20MoU%202015.pdf" TargetMode="External"/><Relationship Id="rId186" Type="http://schemas.openxmlformats.org/officeDocument/2006/relationships/hyperlink" Target="..\MoU%202011\1.%202011%20MoU%20dan%20PKS\00.%20Kerja%20Sama%20dengan%20Lembaga%20Pemerintah\kemen%20pertanian%20pks%20215.pdf" TargetMode="External"/><Relationship Id="rId27" Type="http://schemas.openxmlformats.org/officeDocument/2006/relationships/hyperlink" Target="..\MoU%202011\1.%202011%20MoU%20dan%20PKS\00.%20Kerja%20Sama%20dengan%20Lembaga%20Pemerintah\123%20-%2000%20MoU%202011%20Kementerian%20Kes.pdf" TargetMode="External"/><Relationship Id="rId48" Type="http://schemas.openxmlformats.org/officeDocument/2006/relationships/hyperlink" Target="..\MoU%202011\1.%202011%20MoU%20dan%20PKS\00.%20Kerja%20Sama%20dengan%20Lembaga%20Pemerintah\Kementerian%20Sosial%20MoU%202013.pdf" TargetMode="External"/><Relationship Id="rId69" Type="http://schemas.openxmlformats.org/officeDocument/2006/relationships/hyperlink" Target="..\MoU%202011\1.%202011%20MoU%20dan%20PKS\00.%20Kerja%20Sama%20dengan%20Lembaga%20Pemerintah\Kabupaten%20Bandung%20Barat%20MoU%202013.pdf" TargetMode="External"/><Relationship Id="rId113" Type="http://schemas.openxmlformats.org/officeDocument/2006/relationships/hyperlink" Target="..\MoU%202011\1.%202011%20MoU%20dan%20PKS\00.%20Kerja%20Sama%20dengan%20Lembaga%20Pemerintah\Nias%20Utara%20Kab%202014.pdf" TargetMode="External"/><Relationship Id="rId134" Type="http://schemas.openxmlformats.org/officeDocument/2006/relationships/hyperlink" Target="..\MoU%202011\1.%202011%20MoU%20dan%20PKS\00.%20Kerja%20Sama%20dengan%20Lembaga%20Pemerintah\KPPU%20Pojok%20Corner%20PKS%202014.pdf" TargetMode="External"/><Relationship Id="rId80" Type="http://schemas.openxmlformats.org/officeDocument/2006/relationships/hyperlink" Target="..\MoU%202011\1.%202011%20MoU%20dan%20PKS\00.%20Kerja%20Sama%20dengan%20Lembaga%20Pemerintah\Maluku%20TB%20MoU%202013.pdf" TargetMode="External"/><Relationship Id="rId155" Type="http://schemas.openxmlformats.org/officeDocument/2006/relationships/hyperlink" Target="..\MoU%202011\1.%202011%20MoU%20dan%20PKS\00.%20Kerja%20Sama%20dengan%20Lembaga%20Pemerintah\Bangka%20Barat%20PKS%202015.pdf" TargetMode="External"/><Relationship Id="rId176" Type="http://schemas.openxmlformats.org/officeDocument/2006/relationships/hyperlink" Target="..\MoU%202011\1.%202011%20MoU%20dan%20PKS\00.%20Kerja%20Sama%20dengan%20Lembaga%20Pemerintah\Provinsi%20Bengkulu%20MoU%20%202015.pdf" TargetMode="External"/><Relationship Id="rId197" Type="http://schemas.openxmlformats.org/officeDocument/2006/relationships/hyperlink" Target="..\MoU%202011\1.%202011%20MoU%20dan%20PKS\00.%20Kerja%20Sama%20dengan%20Lembaga%20Pemerintah\Provinsi%20Jabar%20MoU%202013.pdf" TargetMode="External"/><Relationship Id="rId17" Type="http://schemas.openxmlformats.org/officeDocument/2006/relationships/hyperlink" Target="../MoU%202011/1.%202011%20MoU%20dan%20PKS/00.%20Kerja%20Sama%20dengan%20Lembaga%20Pemerintah/124%20-%2000%20MoU%202011%20Kab%20Muara%20Enim.pdf" TargetMode="External"/><Relationship Id="rId38" Type="http://schemas.openxmlformats.org/officeDocument/2006/relationships/hyperlink" Target="../MoU%202011/1.%202011%20MoU%20dan%20PKS/00.%20Kerja%20Sama%20dengan%20Lembaga%20Pemerintah/Lembaga%20Eijkman%20MoU%202012.pdf" TargetMode="External"/><Relationship Id="rId59" Type="http://schemas.openxmlformats.org/officeDocument/2006/relationships/hyperlink" Target="../MoU%202011/1.%202011%20MoU%20dan%20PKS/00.%20Kerja%20Sama%20dengan%20Lembaga%20Pemerintah/Rokan%20Hulu.pdf" TargetMode="External"/><Relationship Id="rId103" Type="http://schemas.openxmlformats.org/officeDocument/2006/relationships/hyperlink" Target="..\MoU%202011\1.%202011%20MoU%20dan%20PKS\00.%20Kerja%20Sama%20dengan%20Lembaga%20Pemerintah\Cimahi%20MoU%202014.pdf" TargetMode="External"/><Relationship Id="rId124" Type="http://schemas.openxmlformats.org/officeDocument/2006/relationships/hyperlink" Target="..\MoU%202011\1.%202011%20MoU%20dan%20PKS\00.%20Kerja%20Sama%20dengan%20Lembaga%20Pemerintah\LPDP%20ADD%20MoU%202014.pdf" TargetMode="External"/><Relationship Id="rId70" Type="http://schemas.openxmlformats.org/officeDocument/2006/relationships/hyperlink" Target="..\MoU%202011\1.%202011%20MoU%20dan%20PKS\00.%20Kerja%20Sama%20dengan%20Lembaga%20Pemerintah\BPOM%20MoU%202013.pdf" TargetMode="External"/><Relationship Id="rId91" Type="http://schemas.openxmlformats.org/officeDocument/2006/relationships/hyperlink" Target="..\MoU%202011\1.%202011%20MoU%20dan%20PKS\00.%20Kerja%20Sama%20dengan%20Lembaga%20Pemerintah\Lapas%20PKS%202013.pdf" TargetMode="External"/><Relationship Id="rId145" Type="http://schemas.openxmlformats.org/officeDocument/2006/relationships/hyperlink" Target="..\MoU%202011\1.%202011%20MoU%20dan%20PKS\00.%20Kerja%20Sama%20dengan%20Lembaga%20Pemerintah\LPDP%20beasiswa%20%20PKS%202014%20-%20Copy.pdf" TargetMode="External"/><Relationship Id="rId166" Type="http://schemas.openxmlformats.org/officeDocument/2006/relationships/hyperlink" Target="..\MoU%202011\1.%202011%20MoU%20dan%20PKS\00.%20Kerja%20Sama%20dengan%20Lembaga%20Pemerintah\PELNI%20MoU%202015.pdf" TargetMode="External"/><Relationship Id="rId187" Type="http://schemas.openxmlformats.org/officeDocument/2006/relationships/hyperlink" Target="..\MoU%202011\1.%202011%20MoU%20dan%20PKS\00.%20Kerja%20Sama%20dengan%20Lembaga%20Pemerintah\Cicendo%20PKS%202015.pdf" TargetMode="External"/><Relationship Id="rId1" Type="http://schemas.openxmlformats.org/officeDocument/2006/relationships/hyperlink" Target="..\MoU%202011\1.%202011%20MoU%20dan%20PKS\00.%20Kerja%20Sama%20dengan%20Lembaga%20Pemerintah\01%20-%2000%20-%202011%20MoU%20Prov%20Bangka%20Belitung.pdf" TargetMode="External"/><Relationship Id="rId28" Type="http://schemas.openxmlformats.org/officeDocument/2006/relationships/hyperlink" Target="..\MoU%202011\1.%202011%20MoU%20dan%20PKS\00.%20Kerja%20Sama%20dengan%20Lembaga%20Pemerintah\135%20-%2000%20MoU%202012%20PT%20Semen%20Gresik.pdf" TargetMode="External"/><Relationship Id="rId49" Type="http://schemas.openxmlformats.org/officeDocument/2006/relationships/hyperlink" Target="..\MoU%202011\1.%202011%20MoU%20dan%20PKS\00.%20Kerja%20Sama%20dengan%20Lembaga%20Pemerintah\BJB%20Nota%20Kesepahaman%202015.pdf" TargetMode="External"/><Relationship Id="rId114" Type="http://schemas.openxmlformats.org/officeDocument/2006/relationships/hyperlink" Target="..\MoU%202011\1.%202011%20MoU%20dan%20PKS\00.%20Kerja%20Sama%20dengan%20Lembaga%20Pemerintah\Nias%20Kab%20MoU%202014.pdf" TargetMode="External"/><Relationship Id="rId60" Type="http://schemas.openxmlformats.org/officeDocument/2006/relationships/hyperlink" Target="..\MoU%202011\1.%202011%20MoU%20dan%20PKS\00.%20Kerja%20Sama%20dengan%20Lembaga%20Pemerintah\Bank%20Indonesia%20PKS%202013.pdf" TargetMode="External"/><Relationship Id="rId81" Type="http://schemas.openxmlformats.org/officeDocument/2006/relationships/hyperlink" Target="..\MoU%202011\1.%202011%20MoU%20dan%20PKS\00.%20Kerja%20Sama%20dengan%20Lembaga%20Pemerintah\Kementerian%20Kesehatan%20Beasiswa%20S1,%20S2%20dan%20S3%20PKS%202013.pdf" TargetMode="External"/><Relationship Id="rId135" Type="http://schemas.openxmlformats.org/officeDocument/2006/relationships/hyperlink" Target="..\MoU%202011\1.%202011%20MoU%20dan%20PKS\00.%20Kerja%20Sama%20dengan%20Lembaga%20Pemerintah\BI%20dan%20FEB%20PKS%201%202014.pdf" TargetMode="External"/><Relationship Id="rId156" Type="http://schemas.openxmlformats.org/officeDocument/2006/relationships/hyperlink" Target="..\MoU%202011\1.%202011%20MoU%20dan%20PKS\00.%20Kerja%20Sama%20dengan%20Lembaga%20Pemerintah\Sesko%20AD%20MoU%202015.pdf" TargetMode="External"/><Relationship Id="rId177" Type="http://schemas.openxmlformats.org/officeDocument/2006/relationships/hyperlink" Target="..\MoU%202011\1.%202011%20MoU%20dan%20PKS\00.%20Kerja%20Sama%20dengan%20Lembaga%20Pemerintah\Kementerian%20Koor%20Bid%20Pem%20Manusia%20dan%20Kebudayaan%20MoU%202015.pdf" TargetMode="External"/><Relationship Id="rId198" Type="http://schemas.openxmlformats.org/officeDocument/2006/relationships/hyperlink" Target="..\MoU%202011\1.%202011%20MoU%20dan%20PKS\00.%20Kerja%20Sama%20dengan%20Lembaga%20Pemerintah\Jawa%20Timur%20Prov%20MoU%202014.pdf" TargetMode="External"/><Relationship Id="rId18" Type="http://schemas.openxmlformats.org/officeDocument/2006/relationships/hyperlink" Target="..\MoU%202011\1.%202011%20MoU%20dan%20PKS\00.%20Kerja%20Sama%20dengan%20Lembaga%20Pemerintah\127%20-%2000%20MoU%202011%20PT%20Badak%20NGL.pdf" TargetMode="External"/><Relationship Id="rId39" Type="http://schemas.openxmlformats.org/officeDocument/2006/relationships/hyperlink" Target="../MoU%202011/1.%202011%20MoU%20dan%20PKS/00.%20Kerja%20Sama%20dengan%20Lembaga%20Pemerintah/BPMigas%20-%20Fak%20Psikologi%202012.pdf" TargetMode="External"/><Relationship Id="rId50" Type="http://schemas.openxmlformats.org/officeDocument/2006/relationships/hyperlink" Target="..\MoU%202011\1.%202011%20MoU%20dan%20PKS\00.%20Kerja%20Sama%20dengan%20Lembaga%20Pemerintah\Dirjen%20Pertanian%20MoU%202012.pdf" TargetMode="External"/><Relationship Id="rId104" Type="http://schemas.openxmlformats.org/officeDocument/2006/relationships/hyperlink" Target="..\MoU%202011\1.%202011%20MoU%20dan%20PKS\00.%20Kerja%20Sama%20dengan%20Lembaga%20Pemerintah\Garut%20Kab%202014.pdf" TargetMode="External"/><Relationship Id="rId125" Type="http://schemas.openxmlformats.org/officeDocument/2006/relationships/hyperlink" Target="..\MoU%202011\1.%202011%20MoU%20dan%20PKS\00.%20Kerja%20Sama%20dengan%20Lembaga%20Pemerintah\Purwakarat%20Kab%20MoU%202014.pdf" TargetMode="External"/><Relationship Id="rId146" Type="http://schemas.openxmlformats.org/officeDocument/2006/relationships/hyperlink" Target="..\MoU%202011\1.%202011%20MoU%20dan%20PKS\00.%20Kerja%20Sama%20dengan%20Lembaga%20Pemerintah\Kemen%20Pariwisata%20MoU%202015.pdf" TargetMode="External"/><Relationship Id="rId167" Type="http://schemas.openxmlformats.org/officeDocument/2006/relationships/hyperlink" Target="..\MoU%202011\1.%202011%20MoU%20dan%20PKS\00.%20Kerja%20Sama%20dengan%20Lembaga%20Pemerintah\Pos%20Giro%20MoU%202015.pdf" TargetMode="External"/><Relationship Id="rId188" Type="http://schemas.openxmlformats.org/officeDocument/2006/relationships/hyperlink" Target="..\MoU%202011\1.%202011%20MoU%20dan%20PKS\00.%20Kerja%20Sama%20dengan%20Lembaga%20Pemerintah\Maluku%20Provinsi%20MoU%202015.pdf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mailto:z.r.hinduan@unpad.ac.id" TargetMode="External"/><Relationship Id="rId13" Type="http://schemas.openxmlformats.org/officeDocument/2006/relationships/hyperlink" Target="mailto:hasni.arief@unpad.ac.id" TargetMode="External"/><Relationship Id="rId18" Type="http://schemas.openxmlformats.org/officeDocument/2006/relationships/hyperlink" Target="mailto:dikeira@yahoo.co.id" TargetMode="External"/><Relationship Id="rId26" Type="http://schemas.openxmlformats.org/officeDocument/2006/relationships/hyperlink" Target="mailto:saulandsinaga@unpad.ac.id" TargetMode="External"/><Relationship Id="rId3" Type="http://schemas.openxmlformats.org/officeDocument/2006/relationships/hyperlink" Target="mailto:arfin.sudirman@gmail.com" TargetMode="External"/><Relationship Id="rId21" Type="http://schemas.openxmlformats.org/officeDocument/2006/relationships/hyperlink" Target="mailto:nisa.nurul.ilmi@unpad.ac.id" TargetMode="External"/><Relationship Id="rId7" Type="http://schemas.openxmlformats.org/officeDocument/2006/relationships/hyperlink" Target="mailto:zahrotur_hinduan@yahoo.com" TargetMode="External"/><Relationship Id="rId12" Type="http://schemas.openxmlformats.org/officeDocument/2006/relationships/hyperlink" Target="mailto:melisabarliana@gmail.com" TargetMode="External"/><Relationship Id="rId17" Type="http://schemas.openxmlformats.org/officeDocument/2006/relationships/hyperlink" Target="mailto:prita.amalia@unpad.ac.id" TargetMode="External"/><Relationship Id="rId25" Type="http://schemas.openxmlformats.org/officeDocument/2006/relationships/hyperlink" Target="mailto:fathul@unpad.ac.id" TargetMode="External"/><Relationship Id="rId2" Type="http://schemas.openxmlformats.org/officeDocument/2006/relationships/hyperlink" Target="mailto:reizaputra@plasa.com" TargetMode="External"/><Relationship Id="rId16" Type="http://schemas.openxmlformats.org/officeDocument/2006/relationships/hyperlink" Target="mailto:erlina@unpad.ac.id" TargetMode="External"/><Relationship Id="rId20" Type="http://schemas.openxmlformats.org/officeDocument/2006/relationships/hyperlink" Target="mailto:puspita.adhi@unpad.ac.id" TargetMode="External"/><Relationship Id="rId29" Type="http://schemas.openxmlformats.org/officeDocument/2006/relationships/printerSettings" Target="../printerSettings/printerSettings10.bin"/><Relationship Id="rId1" Type="http://schemas.openxmlformats.org/officeDocument/2006/relationships/hyperlink" Target="mailto:reizaputra@yahoo.com" TargetMode="External"/><Relationship Id="rId6" Type="http://schemas.openxmlformats.org/officeDocument/2006/relationships/hyperlink" Target="mailto:kurniawan.yudianto@unpad.ac.id" TargetMode="External"/><Relationship Id="rId11" Type="http://schemas.openxmlformats.org/officeDocument/2006/relationships/hyperlink" Target="mailto:oviyanti.mulyani@unpad.ac.id" TargetMode="External"/><Relationship Id="rId24" Type="http://schemas.openxmlformats.org/officeDocument/2006/relationships/hyperlink" Target="mailto:reiza.dienaputra@unpad.ac.id" TargetMode="External"/><Relationship Id="rId5" Type="http://schemas.openxmlformats.org/officeDocument/2006/relationships/hyperlink" Target="mailto:agus.rahmat@unpad.ac.id" TargetMode="External"/><Relationship Id="rId15" Type="http://schemas.openxmlformats.org/officeDocument/2006/relationships/hyperlink" Target="mailto:rita.rostika@unpad.ac.id" TargetMode="External"/><Relationship Id="rId23" Type="http://schemas.openxmlformats.org/officeDocument/2006/relationships/hyperlink" Target="mailto:melisa.barliana@unpad.ac.id" TargetMode="External"/><Relationship Id="rId28" Type="http://schemas.openxmlformats.org/officeDocument/2006/relationships/hyperlink" Target="mailto:hasnihf@yahoo.com.gg" TargetMode="External"/><Relationship Id="rId10" Type="http://schemas.openxmlformats.org/officeDocument/2006/relationships/hyperlink" Target="mailto:ersa@unpad.ac.id" TargetMode="External"/><Relationship Id="rId19" Type="http://schemas.openxmlformats.org/officeDocument/2006/relationships/hyperlink" Target="mailto:arief.cahyanto@fkg.unpad.ac.id" TargetMode="External"/><Relationship Id="rId4" Type="http://schemas.openxmlformats.org/officeDocument/2006/relationships/hyperlink" Target="mailto:arfin.sudirman@unpad.ac.id" TargetMode="External"/><Relationship Id="rId9" Type="http://schemas.openxmlformats.org/officeDocument/2006/relationships/hyperlink" Target="mailto:d.chaerani@unpad.ac.id" TargetMode="External"/><Relationship Id="rId14" Type="http://schemas.openxmlformats.org/officeDocument/2006/relationships/hyperlink" Target="mailto:asep.yusuf@unpad.ac.id" TargetMode="External"/><Relationship Id="rId22" Type="http://schemas.openxmlformats.org/officeDocument/2006/relationships/hyperlink" Target="mailto:emi.sukiyah@unpad.ac.id" TargetMode="External"/><Relationship Id="rId27" Type="http://schemas.openxmlformats.org/officeDocument/2006/relationships/hyperlink" Target="mailto:ritarostika_unpad@yahoo.com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../MoU%202011/1.%202011%20MoU%20dan%20PKS/03.%20Kerja%20Sama%20dengan%20Perusahaan/23%20-%2000%20-%202009%20PKS%20PT%20Bliss%20International.pdf" TargetMode="External"/><Relationship Id="rId299" Type="http://schemas.openxmlformats.org/officeDocument/2006/relationships/hyperlink" Target="..\MoU%202011\1.%202011%20MoU%20dan%20PKS\02.%20Kerja%20Sama%20antar%20Perguruan%20tinggi\15%20-%2002%20-%202010%20MoU%20Univeritas%20Siliwangi.pdf" TargetMode="External"/><Relationship Id="rId21" Type="http://schemas.openxmlformats.org/officeDocument/2006/relationships/hyperlink" Target="../MoU%202011/1.%202011%20MoU%20dan%20PKS/00.%20Kerja%20Sama%20dengan%20Lembaga%20Pemerintah/63%20-%2000%20MoU%202007%20Badan%20Pengawas%20Obat%20dan%20Makanan.pdf" TargetMode="External"/><Relationship Id="rId63" Type="http://schemas.openxmlformats.org/officeDocument/2006/relationships/hyperlink" Target="../MoU%20dan%20PKS%202012/00.%20Kerja%20Sama%20dengan%20Lembaga%20Pemerintah/49%20-%2000%20MoU%202006%20Krakatau%20Steel.pdf" TargetMode="External"/><Relationship Id="rId159" Type="http://schemas.openxmlformats.org/officeDocument/2006/relationships/hyperlink" Target="../MoU%202011/1.%202011%20MoU%20dan%20PKS/01.%20Kerja%20Sama%20dengan%20Swasta%20atau%20LSM/14%20-%2001%20-%202008%20MoU%20Dharma%20Eka.pdf" TargetMode="External"/><Relationship Id="rId324" Type="http://schemas.openxmlformats.org/officeDocument/2006/relationships/hyperlink" Target="..\MoU%202011\1.%202011%20MoU%20dan%20PKS\00.%20Kerja%20Sama%20dengan%20Lembaga%20Pemerintah\tapanuli%20tengah%20Kab%20PKS%202014.pdf" TargetMode="External"/><Relationship Id="rId170" Type="http://schemas.openxmlformats.org/officeDocument/2006/relationships/hyperlink" Target="../MoU%202011/1.%202011%20MoU%20dan%20PKS/00.%20Kerja%20Sama%20dengan%20Lembaga%20Pemerintah/55%20-%2000%20MoU%202008%20Menteri%20Kebudayaan%20dan%20Pariwisata.pdf" TargetMode="External"/><Relationship Id="rId226" Type="http://schemas.openxmlformats.org/officeDocument/2006/relationships/hyperlink" Target="..\MoU%202011\1.%202011%20MoU%20dan%20PKS\00.%20Kerja%20Sama%20dengan%20Lembaga%20Pemerintah\Ristek%20Domba%20Padjadjaran%20MoU%202013.pdf" TargetMode="External"/><Relationship Id="rId268" Type="http://schemas.openxmlformats.org/officeDocument/2006/relationships/hyperlink" Target="../MoU%202011/1.%202011%20MoU%20dan%20PKS/03.%20Kerja%20Sama%20dengan%20Perusahaan/29%20-%2003%20Aman%20PKS%202011%20star%20.pdf" TargetMode="External"/><Relationship Id="rId32" Type="http://schemas.openxmlformats.org/officeDocument/2006/relationships/hyperlink" Target="../MoU%202011/1.%202011%20MoU%20dan%20PKS/00.%20Kerja%20Sama%20dengan%20Lembaga%20Pemerintah/83%20-%2000%20MoU%202009%20MoU%20PT%20Timah.pdf" TargetMode="External"/><Relationship Id="rId74" Type="http://schemas.openxmlformats.org/officeDocument/2006/relationships/hyperlink" Target="../MoU%20dan%20PKS%202012/00.%20Kerja%20Sama%20dengan%20Lembaga%20Pemerintah/61%20-%2000%20PKS%20BJB%202011%20Jaringan.pdf" TargetMode="External"/><Relationship Id="rId128" Type="http://schemas.openxmlformats.org/officeDocument/2006/relationships/hyperlink" Target="..\MoU%202011\1.%202011%20MoU%20dan%20PKS\00.%20Kerja%20Sama%20dengan%20Lembaga%20Pemerintah\04%20-%2000%20-%202009%20MoU%20ADD%20Prov%20Jawa%20Barat.pdf" TargetMode="External"/><Relationship Id="rId335" Type="http://schemas.openxmlformats.org/officeDocument/2006/relationships/hyperlink" Target="..\MoU%202011\1.%202011%20MoU%20dan%20PKS\00.%20Kerja%20Sama%20dengan%20Lembaga%20Pemerintah\Depok%20Kota%20-%20FEB%20PKS%202015.pdf" TargetMode="External"/><Relationship Id="rId5" Type="http://schemas.openxmlformats.org/officeDocument/2006/relationships/hyperlink" Target="../MoU%202011/1.%202011%20MoU%20dan%20PKS/00.%20Kerja%20Sama%20dengan%20Lembaga%20Pemerintah/08-%2000%20-%202007%20MoU%20Kab%20Tasikmalaya.pdf" TargetMode="External"/><Relationship Id="rId181" Type="http://schemas.openxmlformats.org/officeDocument/2006/relationships/hyperlink" Target="..\MoU%202011\1.%202011%20MoU%20dan%20PKS\00.%20Kerja%20Sama%20dengan%20Lembaga%20Pemerintah\BRI%20%20PKS%202012.pdf" TargetMode="External"/><Relationship Id="rId237" Type="http://schemas.openxmlformats.org/officeDocument/2006/relationships/hyperlink" Target="../MoU%202011/1.%202011%20MoU%20dan%20PKS/01.%20Kerja%20Sama%20dengan%20Swasta%20atau%20LSM/10%20-%2001%20-%202009%20PKS%20Yay%20Madania%20Indonesia.pdf" TargetMode="External"/><Relationship Id="rId279" Type="http://schemas.openxmlformats.org/officeDocument/2006/relationships/hyperlink" Target="../MoU%202011/1.%202011%20MoU%20dan%20PKS/00.%20Kerja%20Sama%20dengan%20Lembaga%20Pemerintah/131%20-%2000%20PKS%202010%20Hukum%20HAM.pdf" TargetMode="External"/><Relationship Id="rId43" Type="http://schemas.openxmlformats.org/officeDocument/2006/relationships/hyperlink" Target="..\MoU%202011\1.%202011%20MoU%20dan%20PKS\00.%20Kerja%20Sama%20dengan%20Lembaga%20Pemerintah\66%20-%2000%20PKS%202011%20Perbankan.pdf" TargetMode="External"/><Relationship Id="rId139" Type="http://schemas.openxmlformats.org/officeDocument/2006/relationships/hyperlink" Target="../MoU%202011/1.%202011%20MoU%20dan%20PKS/00.%20Kerja%20Sama%20dengan%20Lembaga%20Pemerintah/67%20-%2000%20MoU%202008%20Badan%20Pemeriksa%20Keuangan.pdf" TargetMode="External"/><Relationship Id="rId290" Type="http://schemas.openxmlformats.org/officeDocument/2006/relationships/hyperlink" Target="..\MoU%202011\1.%202011%20MoU%20dan%20PKS\02.%20Kerja%20Sama%20antar%20Perguruan%20tinggi\Yayasan%20Pendidikan%20Indragiri%20%20PKS%2020150001.pdf" TargetMode="External"/><Relationship Id="rId304" Type="http://schemas.openxmlformats.org/officeDocument/2006/relationships/hyperlink" Target="..\MoU%202011\1.%202011%20MoU%20dan%20PKS\03.%20Kerja%20Sama%20dengan%20Perusahaan\PT%20INDOCITA%20K%20G%20PKS%202014.pdf" TargetMode="External"/><Relationship Id="rId346" Type="http://schemas.openxmlformats.org/officeDocument/2006/relationships/hyperlink" Target="..\MoU%202011\1.%202011%20MoU%20dan%20PKS\03.%20Kerja%20Sama%20dengan%20Perusahaan\AEON%20Mou%202014.pdf" TargetMode="External"/><Relationship Id="rId85" Type="http://schemas.openxmlformats.org/officeDocument/2006/relationships/hyperlink" Target="../MoU%20dan%20PKS%202012/00.%20Kerja%20Sama%20dengan%20Lembaga%20Pemerintah/80%20-%2000%20PKS%202011%20Bank%20Rakyat%20Indonesia%20(PIN%20SMUP).pdf" TargetMode="External"/><Relationship Id="rId150" Type="http://schemas.openxmlformats.org/officeDocument/2006/relationships/hyperlink" Target="../MoU%202011/1.%202011%20MoU%20dan%20PKS/00.%20Kerja%20Sama%20dengan%20Lembaga%20Pemerintah/73%20-%2000%20MoU%202008%20BPP%20Perhumas.pdf" TargetMode="External"/><Relationship Id="rId192" Type="http://schemas.openxmlformats.org/officeDocument/2006/relationships/hyperlink" Target="..\MoU%202011\1.%202011%20MoU%20dan%20PKS\02.%20Kerja%20Sama%20antar%20Perguruan%20tinggi\25%20-%2002%20MoU%202009%20Univ%20Jenderal%20Ahmad%20Yani.bmp" TargetMode="External"/><Relationship Id="rId206" Type="http://schemas.openxmlformats.org/officeDocument/2006/relationships/hyperlink" Target="../MoU%202011/1.%202011%20MoU%20dan%20PKS/00.%20Kerja%20Sama%20dengan%20Lembaga%20Pemerintah/84%20-%2000%20PKS%202009%20PT%20Kalbe%20Farma.pdf" TargetMode="External"/><Relationship Id="rId248" Type="http://schemas.openxmlformats.org/officeDocument/2006/relationships/hyperlink" Target="../MoU%202011/1.%202011%20MoU%20dan%20PKS/02.%20Kerja%20Sama%20antar%20Perguruan%20tinggi/28%20-%2002%20%20MoU%202009%20Politeknik%20Kesehatan%20TSM.bmp" TargetMode="External"/><Relationship Id="rId12" Type="http://schemas.openxmlformats.org/officeDocument/2006/relationships/hyperlink" Target="../MoU%202011/1.%202011%20MoU%20dan%20PKS/00.%20Kerja%20Sama%20dengan%20Lembaga%20Pemerintah/56%20-%2000%20PKS%20Komisi%20Pemberantasan%20Korupsi.pdf" TargetMode="External"/><Relationship Id="rId108" Type="http://schemas.openxmlformats.org/officeDocument/2006/relationships/hyperlink" Target="../MoU%202011/1.%202011%20MoU%20dan%20PKS/03.%20Kerja%20Sama%20dengan%20Perusahaan/15%20-%2000%20-%202009%20PKS%20Toshiba%20(Singapore)%20PTE%20LTD.pdf" TargetMode="External"/><Relationship Id="rId315" Type="http://schemas.openxmlformats.org/officeDocument/2006/relationships/hyperlink" Target="../MoU%202011/1.%202011%20MoU%20dan%20PKS/02.%20Kerja%20Sama%20antar%20Perguruan%20tinggi/43%20-%2002%20PKS%202011%20Udayana%20.pdf" TargetMode="External"/><Relationship Id="rId54" Type="http://schemas.openxmlformats.org/officeDocument/2006/relationships/hyperlink" Target="../MoU%20dan%20PKS%202012/00.%20Kerja%20Sama%20dengan%20Lembaga%20Pemerintah/43%20-%2000%20PKS%202010%20Kab%20Tapteng%20(Seleksi%20SNPNS).pdf" TargetMode="External"/><Relationship Id="rId96" Type="http://schemas.openxmlformats.org/officeDocument/2006/relationships/hyperlink" Target="../MoU%202011/1.%202011%20MoU%20dan%20PKS/01.%20Kerja%20Sama%20dengan%20Swasta%20atau%20LSM/21%20-%2001%20-%20PKS%202009%20Rumah%20sakit%20Paru%20Dr.%20H.A.%20Rontinsulu.pdf" TargetMode="External"/><Relationship Id="rId161" Type="http://schemas.openxmlformats.org/officeDocument/2006/relationships/hyperlink" Target="..\MoU%202011\1.%202011%20MoU%20dan%20PKS\00.%20Kerja%20Sama%20dengan%20Lembaga%20Pemerintah\20%20-%2000%20-%202008%20MoU%20Kota%20Cilegon.pdf" TargetMode="External"/><Relationship Id="rId217" Type="http://schemas.openxmlformats.org/officeDocument/2006/relationships/hyperlink" Target="../MoU%202011/1.%202011%20MoU%20dan%20PKS/00.%20Kerja%20Sama%20dengan%20Lembaga%20Pemerintah/109%20-%2000%20%20ADD%20009%20RSU%20Kota%20Banjar.pdf" TargetMode="External"/><Relationship Id="rId259" Type="http://schemas.openxmlformats.org/officeDocument/2006/relationships/hyperlink" Target="../MoU%202011/1.%202011%20MoU%20dan%20PKS/03.%20Kerja%20Sama%20dengan%20Perusahaan/21%20-%2000%20-%202009%20MoU%20PT%20Caladi%20Lima%20Sembilan.pdf" TargetMode="External"/><Relationship Id="rId23" Type="http://schemas.openxmlformats.org/officeDocument/2006/relationships/hyperlink" Target="../MoU%202011/1.%202011%20MoU%20dan%20PKS/00.%20Kerja%20Sama%20dengan%20Lembaga%20Pemerintah/60%20-%2000%20PKS%202007%20Taspen.pdf" TargetMode="External"/><Relationship Id="rId119" Type="http://schemas.openxmlformats.org/officeDocument/2006/relationships/hyperlink" Target="../MoU%202011/1.%202011%20MoU%20dan%20PKS/03.%20Kerja%20Sama%20dengan%20Perusahaan/24%20-%2000%20-%202009%20PKS%20PT%20Acer%20Indonesia.pdf" TargetMode="External"/><Relationship Id="rId270" Type="http://schemas.openxmlformats.org/officeDocument/2006/relationships/hyperlink" Target="../MoU%202011/1.%202011%20MoU%20dan%20PKS/03.%20Kerja%20Sama%20dengan%20Perusahaan/Rosda%20karya%20PKS%202012.pdf" TargetMode="External"/><Relationship Id="rId326" Type="http://schemas.openxmlformats.org/officeDocument/2006/relationships/hyperlink" Target="..\MoU%202011\1.%202011%20MoU%20dan%20PKS\00.%20Kerja%20Sama%20dengan%20Lembaga%20Pemerintah\Simalungun%20Kab%20PKS%202014.pdf" TargetMode="External"/><Relationship Id="rId65" Type="http://schemas.openxmlformats.org/officeDocument/2006/relationships/hyperlink" Target="../MoU%20dan%20PKS%202012/00.%20Kerja%20Sama%20dengan%20Lembaga%20Pemerintah/51%20-%2000%20MoU%202006%20Pusat%20Pengembangan%20Penataran%20Guru%20Pertanian.pdf" TargetMode="External"/><Relationship Id="rId130" Type="http://schemas.openxmlformats.org/officeDocument/2006/relationships/hyperlink" Target="../MoU%202011/1.%202011%20MoU%20dan%20PKS/00.%20Kerja%20Sama%20dengan%20Lembaga%20Pemerintah/14%20-%2000%20-%202008%20MoU%20Kab%20Bandung%20Barat.pdf" TargetMode="External"/><Relationship Id="rId172" Type="http://schemas.openxmlformats.org/officeDocument/2006/relationships/hyperlink" Target="../MoU%202011/1.%202011%20MoU%20dan%20PKS/00.%20Kerja%20Sama%20dengan%20Lembaga%20Pemerintah/28%20-%2000%20MoU%20kota%20bogor.pdf" TargetMode="External"/><Relationship Id="rId228" Type="http://schemas.openxmlformats.org/officeDocument/2006/relationships/hyperlink" Target="..\MoU%202011\1.%202011%20MoU%20dan%20PKS\00.%20Kerja%20Sama%20dengan%20Lembaga%20Pemerintah\Prov%20Jabar%20PKS%202014.pdf" TargetMode="External"/><Relationship Id="rId281" Type="http://schemas.openxmlformats.org/officeDocument/2006/relationships/hyperlink" Target="..\MoU%202011\1.%202011%20MoU%20dan%20PKS\00.%20Kerja%20Sama%20dengan%20Lembaga%20Pemerintah\Pekerjaan%20Umum%20Kementerian%20PKS%202013.pdf" TargetMode="External"/><Relationship Id="rId337" Type="http://schemas.openxmlformats.org/officeDocument/2006/relationships/hyperlink" Target="..\MoU%202011\1.%202011%20MoU%20dan%20PKS\00.%20Kerja%20Sama%20dengan%20Lembaga%20Pemerintah\sekwan%20Banjarmasin%20Kota%20PKS%202015.pdf" TargetMode="External"/><Relationship Id="rId34" Type="http://schemas.openxmlformats.org/officeDocument/2006/relationships/hyperlink" Target="../MoU%202011/1.%202011%20MoU%20dan%20PKS/00.%20Kerja%20Sama%20dengan%20Lembaga%20Pemerintah/90%20-%2000%20MoU%202010%20Dinas%20Komunikasi%20Informasi.pdf" TargetMode="External"/><Relationship Id="rId76" Type="http://schemas.openxmlformats.org/officeDocument/2006/relationships/hyperlink" Target="..\MoU%20dan%20PKS%202012\00.%20Kerja%20Sama%20dengan%20Lembaga%20Pemerintah\66%20-%2000%20PKS%202010%20BNI%20Win%20Back.pdf" TargetMode="External"/><Relationship Id="rId141" Type="http://schemas.openxmlformats.org/officeDocument/2006/relationships/hyperlink" Target="../MoU%202011/1.%202011%20MoU%20dan%20PKS/00.%20Kerja%20Sama%20dengan%20Lembaga%20Pemerintah/15%20-%2000%20-%202008%20moU%20Kab%20Kepulauan%20Talaud.pdf" TargetMode="External"/><Relationship Id="rId7" Type="http://schemas.openxmlformats.org/officeDocument/2006/relationships/hyperlink" Target="../MoU%202011/1.%202011%20MoU%20dan%20PKS/00.%20Kerja%20Sama%20dengan%20Lembaga%20Pemerintah/09%20-00%20-%202007%20MoU%20Kab%20Indramayu.pdf" TargetMode="External"/><Relationship Id="rId183" Type="http://schemas.openxmlformats.org/officeDocument/2006/relationships/hyperlink" Target="../MoU%202011/1.%202011%20MoU%20dan%20PKS/00.%20Kerja%20Sama%20dengan%20Lembaga%20Pemerintah/KPDT%20PKS%202013%20Prov%20Maluku.pdf" TargetMode="External"/><Relationship Id="rId239" Type="http://schemas.openxmlformats.org/officeDocument/2006/relationships/hyperlink" Target="../MoU%202011/1.%202011%20MoU%20dan%20PKS/01.%20Kerja%20Sama%20dengan%20Swasta%20atau%20LSM/15%20-%2001%20-%202009%20MoU%20Nurul%20Huda.pdf" TargetMode="External"/><Relationship Id="rId250" Type="http://schemas.openxmlformats.org/officeDocument/2006/relationships/hyperlink" Target="../MoU%202011/1.%202011%20MoU%20dan%20PKS/02.%20Kerja%20Sama%20antar%20Perguruan%20tinggi/30%20-%2002%20%20MoU%202009%20Stikes%20Bina%20Putra%20Banjar.bmp" TargetMode="External"/><Relationship Id="rId292" Type="http://schemas.openxmlformats.org/officeDocument/2006/relationships/hyperlink" Target="..\MoU%202011\1.%202011%20MoU%20dan%20PKS\00.%20Kerja%20Sama%20dengan%20Lembaga%20Pemerintah\66%20-%2000%20PKS%202010%20Bank%20Negara%20Indonesia%20(Penerbitan%20Pengelolaan%20Kartu%20Unpad)).pdf" TargetMode="External"/><Relationship Id="rId306" Type="http://schemas.openxmlformats.org/officeDocument/2006/relationships/hyperlink" Target="..\MoU%202011\1.%202011%20MoU%20dan%20PKS\01.%20Kerja%20Sama%20dengan%20Swasta%20atau%20LSM\Yayasan%20Marga%20Jaya%20Sejahtera%20PKS%202014.pdf" TargetMode="External"/><Relationship Id="rId45" Type="http://schemas.openxmlformats.org/officeDocument/2006/relationships/hyperlink" Target="../MoU%202011/1.%202011%20MoU%20dan%20PKS/00.%20Kerja%20Sama%20dengan%20Lembaga%20Pemerintah/80%20-%2000%20PKS%20BRI%20Beasiswa%202011.pdf" TargetMode="External"/><Relationship Id="rId87" Type="http://schemas.openxmlformats.org/officeDocument/2006/relationships/hyperlink" Target="../MoU%20dan%20PKS%202012/00.%20Kerja%20Sama%20dengan%20Lembaga%20Pemerintah/94%20-%2000%20PKS%202010%20Kemen%20Perhubungan%20(CPNS).pdf" TargetMode="External"/><Relationship Id="rId110" Type="http://schemas.openxmlformats.org/officeDocument/2006/relationships/hyperlink" Target="../MoU%202011/1.%202011%20MoU%20dan%20PKS/03.%20Kerja%20Sama%20dengan%20Perusahaan/16%20-%2000%20-%202009%20PKS%20PT%20Aneka%20Infokom%20Tekindo.pdf" TargetMode="External"/><Relationship Id="rId152" Type="http://schemas.openxmlformats.org/officeDocument/2006/relationships/hyperlink" Target="../MoU%202011/1.%202011%20MoU%20dan%20PKS/00.%20Kerja%20Sama%20dengan%20Lembaga%20Pemerintah/77%20-%2000%20MoU%202008%20Badan%20Pengawas%20Keuangan%20dan%20Pembangunan.pdf" TargetMode="External"/><Relationship Id="rId194" Type="http://schemas.openxmlformats.org/officeDocument/2006/relationships/hyperlink" Target="..\MoU%202011\1.%202011%20MoU%20dan%20PKS\00.%20Kerja%20Sama%20dengan%20Lembaga%20Pemerintah\30%20-%2000%20MoU%20Kabupaten%20Kepahiang.pdf" TargetMode="External"/><Relationship Id="rId208" Type="http://schemas.openxmlformats.org/officeDocument/2006/relationships/hyperlink" Target="../MoU%202011/1.%202011%20MoU%20dan%20PKS/00.%20Kerja%20Sama%20dengan%20Lembaga%20Pemerintah/86%20-%2000%20MoU%202009%20Badan%20SAR%20Nasional.pdf" TargetMode="External"/><Relationship Id="rId261" Type="http://schemas.openxmlformats.org/officeDocument/2006/relationships/hyperlink" Target="../MoU%202011/1.%202011%20MoU%20dan%20PKS/03.%20Kerja%20Sama%20dengan%20Perusahaan/25%20-%2000%20-%202009%20MoU%20PT%20Widya%20Padjadjaran.pdf" TargetMode="External"/><Relationship Id="rId14" Type="http://schemas.openxmlformats.org/officeDocument/2006/relationships/hyperlink" Target="../MoU%202011/1.%202011%20MoU%20dan%20PKS/00.%20Kerja%20Sama%20dengan%20Lembaga%20Pemerintah/58%20-%2000%20MoU%202007%20Pusat%20Bahasa%20Departemen%20Pendidikan%20Nasional.pdf" TargetMode="External"/><Relationship Id="rId35" Type="http://schemas.openxmlformats.org/officeDocument/2006/relationships/hyperlink" Target="../MoU%202011/1.%202011%20MoU%20dan%20PKS/00.%20Kerja%20Sama%20dengan%20Lembaga%20Pemerintah/66%20-%2000%20PKS%202011%20BNI%20(PIN%20Smup).pdf" TargetMode="External"/><Relationship Id="rId56" Type="http://schemas.openxmlformats.org/officeDocument/2006/relationships/hyperlink" Target="..\MoU%20dan%20PKS%202012\00.%20Kerja%20Sama%20dengan%20Lembaga%20Pemerintah\45%20-%2000%20PKS%202010%20Kota%20Sibolga.pdf" TargetMode="External"/><Relationship Id="rId77" Type="http://schemas.openxmlformats.org/officeDocument/2006/relationships/hyperlink" Target="../MoU%202011/1.%202011%20MoU%20dan%20PKS/00.%20Kerja%20Sama%20dengan%20Lembaga%20Pemerintah/sumedang%202005.pdf" TargetMode="External"/><Relationship Id="rId100" Type="http://schemas.openxmlformats.org/officeDocument/2006/relationships/hyperlink" Target="..\MoU%202011\1.%202011%20MoU%20dan%20PKS\02.%20Kerja%20Sama%20antar%20Perguruan%20tinggi\06%20-%2002%20-%202007%20PKS%20IAIN%20Imam%20Bonjol%20Padang.pdf" TargetMode="External"/><Relationship Id="rId282" Type="http://schemas.openxmlformats.org/officeDocument/2006/relationships/hyperlink" Target="..\MoU%202011\1.%202011%20MoU%20dan%20PKS\00.%20Kerja%20Sama%20dengan%20Lembaga%20Pemerintah\Indramyu%20Kabupaten%20PKS%202013.pdf" TargetMode="External"/><Relationship Id="rId317" Type="http://schemas.openxmlformats.org/officeDocument/2006/relationships/hyperlink" Target="../MoU%202011/1.%202011%20MoU%20dan%20PKS/00.%20Kerja%20Sama%20dengan%20Lembaga%20Pemerintah/41%20-%2000%20MoU%202010%20Kabupaten%20Batu%20Bara.pdf" TargetMode="External"/><Relationship Id="rId338" Type="http://schemas.openxmlformats.org/officeDocument/2006/relationships/hyperlink" Target="..\MoU%202011\1.%202011%20MoU%20dan%20PKS\00.%20Kerja%20Sama%20dengan%20Lembaga%20Pemerintah\KPPU%20MoU%202013.pdf" TargetMode="External"/><Relationship Id="rId8" Type="http://schemas.openxmlformats.org/officeDocument/2006/relationships/hyperlink" Target="../MoU%202011/1.%202011%20MoU%20dan%20PKS/00.%20Kerja%20Sama%20dengan%20Lembaga%20Pemerintah/10%20-%2000%20-%202007%20Kab%20Sorong.pdf" TargetMode="External"/><Relationship Id="rId98" Type="http://schemas.openxmlformats.org/officeDocument/2006/relationships/hyperlink" Target="../MoU%202011/1.%202011%20MoU%20dan%20PKS/02.%20Kerja%20Sama%20antar%20Perguruan%20tinggi/05%20-%2002%20-%202007%20MoU%20Universitas%20Andalas.pdf" TargetMode="External"/><Relationship Id="rId121" Type="http://schemas.openxmlformats.org/officeDocument/2006/relationships/hyperlink" Target="../MoU%202011/1.%202011%20MoU%20dan%20PKS/03.%20Kerja%20Sama%20dengan%20Perusahaan/33%20-%2003%20PKS%202011%20PT%20Bank%20Syariah%20Mandiri.pdf" TargetMode="External"/><Relationship Id="rId142" Type="http://schemas.openxmlformats.org/officeDocument/2006/relationships/hyperlink" Target="../MoU%202011/1.%202011%20MoU%20dan%20PKS/00.%20Kerja%20Sama%20dengan%20Lembaga%20Pemerintah/17%20-%2000%20-%202008%20MoU%20Kota%20Bima.pdf" TargetMode="External"/><Relationship Id="rId163" Type="http://schemas.openxmlformats.org/officeDocument/2006/relationships/hyperlink" Target="..\MoU%202011\1.%202011%20MoU%20dan%20PKS\00.%20Kerja%20Sama%20dengan%20Lembaga%20Pemerintah\78%20-%2000%20MoU%202008%20Departemen%20Kelautan%20dan%20Perikanan.pdf" TargetMode="External"/><Relationship Id="rId184" Type="http://schemas.openxmlformats.org/officeDocument/2006/relationships/hyperlink" Target="../MoU%202011/1.%202011%20MoU%20dan%20PKS/00.%20Kerja%20Sama%20dengan%20Lembaga%20Pemerintah/Kota%20Tangerang%20PKS%202013%20.pdf" TargetMode="External"/><Relationship Id="rId219" Type="http://schemas.openxmlformats.org/officeDocument/2006/relationships/hyperlink" Target="../MoU%202011/1.%202011%20MoU%20dan%20PKS/00.%20Kerja%20Sama%20dengan%20Lembaga%20Pemerintah/111%20-%2000%20ADD%202009%20RSU%20Kab%20Cianjur.pdf" TargetMode="External"/><Relationship Id="rId230" Type="http://schemas.openxmlformats.org/officeDocument/2006/relationships/hyperlink" Target="..\MoU%202011\1.%202011%20MoU%20dan%20PKS\00.%20Kerja%20Sama%20dengan%20Lembaga%20Pemerintah\Bank%20Mandiri%20PKS%20DPLK%202%20PKS%202014.pdf" TargetMode="External"/><Relationship Id="rId251" Type="http://schemas.openxmlformats.org/officeDocument/2006/relationships/hyperlink" Target="../MoU%202011/1.%202011%20MoU%20dan%20PKS/02.%20Kerja%20Sama%20antar%20Perguruan%20tinggi/31%20-%2002%20%20MoU%202009%20Politeknik%20Kesehatan%20Bdg.bmp" TargetMode="External"/><Relationship Id="rId25" Type="http://schemas.openxmlformats.org/officeDocument/2006/relationships/hyperlink" Target="../MoU%202011/1.%202011%20MoU%20dan%20PKS/00.%20Kerja%20Sama%20dengan%20Lembaga%20Pemerintah/65%20-%2000%20PKS%202007%20Perusahaan%20Gas%20Negara.pdf" TargetMode="External"/><Relationship Id="rId46" Type="http://schemas.openxmlformats.org/officeDocument/2006/relationships/hyperlink" Target="../MoU%202011/1.%202011%20MoU%20dan%20PKS/00.%20Kerja%20Sama%20dengan%20Lembaga%20Pemerintah/Deputi%20KPDT0001.pdf" TargetMode="External"/><Relationship Id="rId67" Type="http://schemas.openxmlformats.org/officeDocument/2006/relationships/hyperlink" Target="../MoU%20dan%20PKS%202012/00.%20Kerja%20Sama%20dengan%20Lembaga%20Pemerintah/74%20-%2000%20PKS%202008%20Bank%20Mandiri%20(Smart%20Campus).pdf" TargetMode="External"/><Relationship Id="rId272" Type="http://schemas.openxmlformats.org/officeDocument/2006/relationships/hyperlink" Target="..\MoU%202011\1.%202011%20MoU%20dan%20PKS\04.%20Kerjasama%20Lain-lain\17%20-%2004%20PKS%202011%20Asosiasi%20Solidaritas%20Sosial%20dan%20Ekonomi%20Negara-2%20PAsifik.pdf" TargetMode="External"/><Relationship Id="rId293" Type="http://schemas.openxmlformats.org/officeDocument/2006/relationships/hyperlink" Target="..\MoU%202011\1.%202011%20MoU%20dan%20PKS\00.%20Kerja%20Sama%20dengan%20Lembaga%20Pemerintah\91%20-%2000%20MoU%202010%20PPATK.pdf" TargetMode="External"/><Relationship Id="rId307" Type="http://schemas.openxmlformats.org/officeDocument/2006/relationships/hyperlink" Target="..\MoU%202011\1.%202011%20MoU%20dan%20PKS\00.%20Kerja%20Sama%20dengan%20Lembaga%20Pemerintah\Menteri%20PDT%20MoU%202012.pdf" TargetMode="External"/><Relationship Id="rId328" Type="http://schemas.openxmlformats.org/officeDocument/2006/relationships/hyperlink" Target="..\MoU%202011\1.%202011%20MoU%20dan%20PKS\00.%20Kerja%20Sama%20dengan%20Lembaga%20Pemerintah\BI%20+%20Kab%20Bandung%20+%20Unpad%20MoU%202015.pdf" TargetMode="External"/><Relationship Id="rId88" Type="http://schemas.openxmlformats.org/officeDocument/2006/relationships/hyperlink" Target="../MoU%20dan%20PKS%202012/00.%20Kerja%20Sama%20dengan%20Lembaga%20Pemerintah/98%20-%2000%20-%202010%20PKS%20BNPB%20cpns.pdf" TargetMode="External"/><Relationship Id="rId111" Type="http://schemas.openxmlformats.org/officeDocument/2006/relationships/hyperlink" Target="../MoU%202011/1.%202011%20MoU%20dan%20PKS/03.%20Kerja%20Sama%20dengan%20Perusahaan/17%20-%2000%20-%202009%20MoU%20Lenovo%20(Singapore)%20PTE%20LTD.pdf" TargetMode="External"/><Relationship Id="rId132" Type="http://schemas.openxmlformats.org/officeDocument/2006/relationships/hyperlink" Target="../MoU%202011/1.%202011%20MoU%20dan%20PKS/00.%20Kerja%20Sama%20dengan%20Lembaga%20Pemerintah/16%20-%2000%20-%202008%20MoU%20Kab%20Cianjur.pdf" TargetMode="External"/><Relationship Id="rId153" Type="http://schemas.openxmlformats.org/officeDocument/2006/relationships/hyperlink" Target="../MoU%202011/1.%202011%20MoU%20dan%20PKS/00.%20Kerja%20Sama%20dengan%20Lembaga%20Pemerintah/102%20-%2000%20-%20PKS%202008%20Rumah%20Sakit%20Mata%20Cicendo.pdf" TargetMode="External"/><Relationship Id="rId174" Type="http://schemas.openxmlformats.org/officeDocument/2006/relationships/hyperlink" Target="../MoU%202011/1.%202011%20MoU%20dan%20PKS/00.%20Kerja%20Sama%20dengan%20Lembaga%20Pemerintah/04%20-%2000%20-%202009%20PKS%20Prov%20Jawa%20Barat%20(Pertanian%20S-1).pdf" TargetMode="External"/><Relationship Id="rId195" Type="http://schemas.openxmlformats.org/officeDocument/2006/relationships/hyperlink" Target="..\MoU%202011\1.%202011%20MoU%20dan%20PKS\00.%20Kerja%20Sama%20dengan%20Lembaga%20Pemerintah\31%20-%2000%20MoU%20Kabupaten%20Mandailing%20Natal.pdf" TargetMode="External"/><Relationship Id="rId209" Type="http://schemas.openxmlformats.org/officeDocument/2006/relationships/hyperlink" Target="../MoU%202011/1.%202011%20MoU%20dan%20PKS/00.%20Kerja%20Sama%20dengan%20Lembaga%20Pemerintah/87%20-%2000%20PKS%202009%20Dir%20Jen%20Pen%20tinggi%20Depdiknas.pdf" TargetMode="External"/><Relationship Id="rId220" Type="http://schemas.openxmlformats.org/officeDocument/2006/relationships/hyperlink" Target="../MoU%202011/1.%202011%20MoU%20dan%20PKS/00.%20Kerja%20Sama%20dengan%20Lembaga%20Pemerintah/112%20-%2000%20ADD%202009%20RSU%20Kab%20Sumedang.pdf" TargetMode="External"/><Relationship Id="rId241" Type="http://schemas.openxmlformats.org/officeDocument/2006/relationships/hyperlink" Target="..\MoU%202011\1.%202011%20MoU%20dan%20PKS\01.%20Kerja%20Sama%20dengan%20Swasta%20atau%20LSM\16%20-%2001%20-%202011%20MoU%20Yayasan%20Ancor.pdf" TargetMode="External"/><Relationship Id="rId15" Type="http://schemas.openxmlformats.org/officeDocument/2006/relationships/hyperlink" Target="../MoU%202011/1.%202011%20MoU%20dan%20PKS/00.%20Kerja%20Sama%20dengan%20Lembaga%20Pemerintah/59%20-%2000%20MoU%202007%20Pupuk%20Sriwidjaja.pdf" TargetMode="External"/><Relationship Id="rId36" Type="http://schemas.openxmlformats.org/officeDocument/2006/relationships/hyperlink" Target="../MoU%202011/1.%202011%20MoU%20dan%20PKS/00.%20Kerja%20Sama%20dengan%20Lembaga%20Pemerintah/74%20-%2000%20PKS%202011%20Bank%20Mandiri%20(PIN%20Smup%202011).pdf" TargetMode="External"/><Relationship Id="rId57" Type="http://schemas.openxmlformats.org/officeDocument/2006/relationships/hyperlink" Target="../MoU%20dan%20PKS%202012/00.%20Kerja%20Sama%20dengan%20Lembaga%20Pemerintah/47%20-%2000%20PKS%202006%20Kementerian%20Kominfo.pdf" TargetMode="External"/><Relationship Id="rId262" Type="http://schemas.openxmlformats.org/officeDocument/2006/relationships/hyperlink" Target="../MoU%202011/1.%202011%20MoU%20dan%20PKS/03.%20Kerja%20Sama%20dengan%20Perusahaan/25%20-%2000%20-%202009%20PKS%20PT%20Widya%20Padjadjaran.pdf" TargetMode="External"/><Relationship Id="rId283" Type="http://schemas.openxmlformats.org/officeDocument/2006/relationships/hyperlink" Target="..\MoU%202011\1.%202011%20MoU%20dan%20PKS\00.%20Kerja%20Sama%20dengan%20Lembaga%20Pemerintah\BJB%20-%20WR%201%20PKS%202013.pdf" TargetMode="External"/><Relationship Id="rId318" Type="http://schemas.openxmlformats.org/officeDocument/2006/relationships/hyperlink" Target="../MoU%202011/1.%202011%20MoU%20dan%20PKS/00.%20Kerja%20Sama%20dengan%20Lembaga%20Pemerintah/42%20-%2000%20MoU%202010%20Kabupaten%20Labuhanbatu%20Selatan.pdf" TargetMode="External"/><Relationship Id="rId339" Type="http://schemas.openxmlformats.org/officeDocument/2006/relationships/hyperlink" Target="..\MoU%202011\1.%202011%20MoU%20dan%20PKS\01.%20Kerja%20Sama%20dengan%20Swasta%20atau%20LSM\22%20-%2001%20-%20PKS%202010%20Mayapada%20Hospital%20Tangerang.pdf" TargetMode="External"/><Relationship Id="rId78" Type="http://schemas.openxmlformats.org/officeDocument/2006/relationships/hyperlink" Target="../MoU%202011/1.%202011%20MoU%20dan%20PKS/00.%20Kerja%20Sama%20dengan%20Lembaga%20Pemerintah/Jambi%202005.pdf" TargetMode="External"/><Relationship Id="rId99" Type="http://schemas.openxmlformats.org/officeDocument/2006/relationships/hyperlink" Target="../MoU%202011/1.%202011%20MoU%20dan%20PKS/02.%20Kerja%20Sama%20antar%20Perguruan%20tinggi/06%20-%2002%20-%202007%20MoU%20IAIN%20Imam%20Bonjol%20Padang.pdf" TargetMode="External"/><Relationship Id="rId101" Type="http://schemas.openxmlformats.org/officeDocument/2006/relationships/hyperlink" Target="../MoU%202011/1.%202011%20MoU%20dan%20PKS/02.%20Kerja%20Sama%20antar%20Perguruan%20tinggi/20%20-%2002%20MoU%202007%20STIA%20Mandala%20Inonesia.bmp" TargetMode="External"/><Relationship Id="rId122" Type="http://schemas.openxmlformats.org/officeDocument/2006/relationships/hyperlink" Target="../MoU%202011/1.%202011%20MoU%20dan%20PKS/03.%20Kerja%20Sama%20dengan%20Perusahaan/34%20-%2003%20MoU%202011Al%20masoem.pdf" TargetMode="External"/><Relationship Id="rId143" Type="http://schemas.openxmlformats.org/officeDocument/2006/relationships/hyperlink" Target="../MoU%202011/1.%202011%20MoU%20dan%20PKS/00.%20Kerja%20Sama%20dengan%20Lembaga%20Pemerintah/19%20-%2000%20-%202008%20MoU%20Kabuapten%20Ciamis.pdf" TargetMode="External"/><Relationship Id="rId164" Type="http://schemas.openxmlformats.org/officeDocument/2006/relationships/hyperlink" Target="..\MoU%202011\1.%202011%20MoU%20dan%20PKS\00.%20Kerja%20Sama%20dengan%20Lembaga%20Pemerintah\79%20-%2000%20MoU%202008%20Perpustakaan%20Nasional.pdf" TargetMode="External"/><Relationship Id="rId185" Type="http://schemas.openxmlformats.org/officeDocument/2006/relationships/hyperlink" Target="..\MoU%202011\1.%202011%20MoU%20dan%20PKS\00.%20Kerja%20Sama%20dengan%20Lembaga%20Pemerintah\Bappenas%20MoU%202013.pdf" TargetMode="External"/><Relationship Id="rId9" Type="http://schemas.openxmlformats.org/officeDocument/2006/relationships/hyperlink" Target="../MoU%202011/1.%202011%20MoU%20dan%20PKS/00.%20Kerja%20Sama%20dengan%20Lembaga%20Pemerintah/11%20-%2000%20-%202007%20MoU%20Kab%20Bengkulu%20Utara.pdf" TargetMode="External"/><Relationship Id="rId210" Type="http://schemas.openxmlformats.org/officeDocument/2006/relationships/hyperlink" Target="..\MoU%202011\1.%202011%20MoU%20dan%20PKS\00.%20Kerja%20Sama%20dengan%20Lembaga%20Pemerintah\92%20-%2000%20MoU%202010%20Kepolisian%20Negara%20RI.pdf" TargetMode="External"/><Relationship Id="rId26" Type="http://schemas.openxmlformats.org/officeDocument/2006/relationships/hyperlink" Target="../MoU%202011/1.%202011%20MoU%20dan%20PKS/00.%20Kerja%20Sama%20dengan%20Lembaga%20Pemerintah/66%20-%2000%20ADD%201992%20Bank%20Negara%20Indonesia%20Pengunaan%20Tanah%20dan%20bangunan.pdf" TargetMode="External"/><Relationship Id="rId231" Type="http://schemas.openxmlformats.org/officeDocument/2006/relationships/hyperlink" Target="..\MoU%202011\1.%202011%20MoU%20dan%20PKS\00.%20Kerja%20Sama%20dengan%20Lembaga%20Pemerintah\Bank%20Mandiri%20DPLK%203%20PKS%202014.pdf" TargetMode="External"/><Relationship Id="rId252" Type="http://schemas.openxmlformats.org/officeDocument/2006/relationships/hyperlink" Target="../MoU%202011/1.%202011%20MoU%20dan%20PKS/02.%20Kerja%20Sama%20antar%20Perguruan%20tinggi/32%20-%2002%20MoU%202009%20Stikes%20Dharma%20Husada%20Bdg.bmp" TargetMode="External"/><Relationship Id="rId273" Type="http://schemas.openxmlformats.org/officeDocument/2006/relationships/hyperlink" Target="..\MoU%202011\1.%202011%20MoU%20dan%20PKS\00.%20Kerja%20Sama%20dengan%20Lembaga%20Pemerintah\awaslupadu%20MoU.pdf" TargetMode="External"/><Relationship Id="rId294" Type="http://schemas.openxmlformats.org/officeDocument/2006/relationships/hyperlink" Target="..\MoU%202011\1.%202011%20MoU%20dan%20PKS\00.%20Kerja%20Sama%20dengan%20Lembaga%20Pemerintah\91%20-%2000%20PKS%202010%20PPATK.pdf" TargetMode="External"/><Relationship Id="rId308" Type="http://schemas.openxmlformats.org/officeDocument/2006/relationships/hyperlink" Target="..\MoU%202011\1.%202011%20MoU%20dan%20PKS\00.%20Kerja%20Sama%20dengan%20Lembaga%20Pemerintah\Kab%20Cirebon.pdf" TargetMode="External"/><Relationship Id="rId329" Type="http://schemas.openxmlformats.org/officeDocument/2006/relationships/hyperlink" Target="..\MoU%202011\1.%202011%20MoU%20dan%20PKS\00.%20Kerja%20Sama%20dengan%20Lembaga%20Pemerintah\Provinsi%20Jabar%20PKS%202015.pdf" TargetMode="External"/><Relationship Id="rId47" Type="http://schemas.openxmlformats.org/officeDocument/2006/relationships/hyperlink" Target="../MoU%202011/aa%20Draft%20MoU%20-%20Unpad%202011.cdr" TargetMode="External"/><Relationship Id="rId68" Type="http://schemas.openxmlformats.org/officeDocument/2006/relationships/hyperlink" Target="../MoU%20dan%20PKS%202012/00.%20Kerja%20Sama%20dengan%20Lembaga%20Pemerintah/74%20-%2000%20PKS%202008%20Bank%20Mandiri%20(Kredit%20Lap%20Top).pdf" TargetMode="External"/><Relationship Id="rId89" Type="http://schemas.openxmlformats.org/officeDocument/2006/relationships/hyperlink" Target="../MoU%20dan%20PKS%202012/00.%20Kerja%20Sama%20dengan%20Lembaga%20Pemerintah/120%20-00%20MoU%202011%20Deputi%20Evaluasi.pdf" TargetMode="External"/><Relationship Id="rId112" Type="http://schemas.openxmlformats.org/officeDocument/2006/relationships/hyperlink" Target="../MoU%202011/1.%202011%20MoU%20dan%20PKS/03.%20Kerja%20Sama%20dengan%20Perusahaan/17%20-%2000%20-%202009%20PKS%20Lenovo%20(Singapore)%20PTE%20LTD.pdf" TargetMode="External"/><Relationship Id="rId133" Type="http://schemas.openxmlformats.org/officeDocument/2006/relationships/hyperlink" Target="../MoU%202011/1.%202011%20MoU%20dan%20PKS/00.%20Kerja%20Sama%20dengan%20Lembaga%20Pemerintah/68%20-%2000%20MoU%202008%20Badan%20Tenaga%20Nuklir%20Indonesia%20(Batan).pdf" TargetMode="External"/><Relationship Id="rId154" Type="http://schemas.openxmlformats.org/officeDocument/2006/relationships/hyperlink" Target="..\MoU%202011\1.%202011%20MoU%20dan%20PKS\00.%20Kerja%20Sama%20dengan%20Lembaga%20Pemerintah\114%20-%2000%20PKS%20RS%20Hasan%20Sadikin%20Bandung.pdf" TargetMode="External"/><Relationship Id="rId175" Type="http://schemas.openxmlformats.org/officeDocument/2006/relationships/hyperlink" Target="../MoU%202011/1.%202011%20MoU%20dan%20PKS/00.%20Kerja%20Sama%20dengan%20Lembaga%20Pemerintah/04%20-%2000%202009%20PKS%20Prov%20Jawa%20Barat%20(Kesehatan%20S-1).pdf" TargetMode="External"/><Relationship Id="rId340" Type="http://schemas.openxmlformats.org/officeDocument/2006/relationships/hyperlink" Target="../MoU%202011/1.%202011%20MoU%20dan%20PKS/02.%20Kerja%20Sama%20antar%20Perguruan%20tinggi/16%20-%2002%20-%202010%20MoU%20Univeritas%20Negeri%20Padang.pdf" TargetMode="External"/><Relationship Id="rId196" Type="http://schemas.openxmlformats.org/officeDocument/2006/relationships/hyperlink" Target="..\MoU%202011\1.%202011%20MoU%20dan%20PKS\00.%20Kerja%20Sama%20dengan%20Lembaga%20Pemerintah\32%20-%2000%20MoU%20Kota%20Bengkulu.pdf" TargetMode="External"/><Relationship Id="rId200" Type="http://schemas.openxmlformats.org/officeDocument/2006/relationships/hyperlink" Target="..\MoU%202011\1.%202011%20MoU%20dan%20PKS\00.%20Kerja%20Sama%20dengan%20Lembaga%20Pemerintah\37%20-%2000%20MoU%20Kota%20Tanjung%20Balai.pdf" TargetMode="External"/><Relationship Id="rId16" Type="http://schemas.openxmlformats.org/officeDocument/2006/relationships/hyperlink" Target="../MoU%202011/1.%202011%20MoU%20dan%20PKS/00.%20Kerja%20Sama%20dengan%20Lembaga%20Pemerintah/61%20-%2000%20MoU%202007%20Bank%20Jabar%20Banten.pdf" TargetMode="External"/><Relationship Id="rId221" Type="http://schemas.openxmlformats.org/officeDocument/2006/relationships/hyperlink" Target="../MoU%202011/1.%202011%20MoU%20dan%20PKS/00.%20Kerja%20Sama%20dengan%20Lembaga%20Pemerintah/113%20-%2000%20PKS%202010%20RS%20Paru%20Dr%20H%20A%20Rotinsulu.pdf" TargetMode="External"/><Relationship Id="rId242" Type="http://schemas.openxmlformats.org/officeDocument/2006/relationships/hyperlink" Target="..\MoU%202011\1.%202011%20MoU%20dan%20PKS\01.%20Kerja%20Sama%20dengan%20Swasta%20atau%20LSM\yayasan%20marga%20jaya%20Sejahtera%202011.pdf" TargetMode="External"/><Relationship Id="rId263" Type="http://schemas.openxmlformats.org/officeDocument/2006/relationships/hyperlink" Target="..\MoU%202011\1.%202011%20MoU%20dan%20PKS\03.%20Kerja%20Sama%20dengan%20Perusahaan\26%20-%2000%20-%202009%20MoU%20PT%20Alamanda%20Sejati%20Utama.pdf" TargetMode="External"/><Relationship Id="rId284" Type="http://schemas.openxmlformats.org/officeDocument/2006/relationships/hyperlink" Target="..\MoU%202011\1.%202011%20MoU%20dan%20PKS\00.%20Kerja%20Sama%20dengan%20Lembaga%20Pemerintah\MPR%20RI%20MoU%202014.pdf" TargetMode="External"/><Relationship Id="rId319" Type="http://schemas.openxmlformats.org/officeDocument/2006/relationships/hyperlink" Target="..\MoU%202011\1.%202011%20MoU%20dan%20PKS\00.%20Kerja%20Sama%20dengan%20Lembaga%20Pemerintah\44%20-%2000%20MoU%202010%20Kabupaten%20Dompu.pdf" TargetMode="External"/><Relationship Id="rId37" Type="http://schemas.openxmlformats.org/officeDocument/2006/relationships/hyperlink" Target="../MoU%202011/1.%202011%20MoU%20dan%20PKS/00.%20Kerja%20Sama%20dengan%20Lembaga%20Pemerintah/101%20-%2000%20-%20MoU%202011%20Kab%20Sumedang.pdf" TargetMode="External"/><Relationship Id="rId58" Type="http://schemas.openxmlformats.org/officeDocument/2006/relationships/hyperlink" Target="../MoU%20dan%20PKS%202012/00.%20Kerja%20Sama%20dengan%20Lembaga%20Pemerintah/47%20-%2000%20MoU%202010%20Kominfo%20(Seleksi%20CPNS).pdf" TargetMode="External"/><Relationship Id="rId79" Type="http://schemas.openxmlformats.org/officeDocument/2006/relationships/hyperlink" Target="../MoU%202011/1.%202011%20MoU%20dan%20PKS/00.%20Kerja%20Sama%20dengan%20Lembaga%20Pemerintah/Kal%20Bar%202005.pdf" TargetMode="External"/><Relationship Id="rId102" Type="http://schemas.openxmlformats.org/officeDocument/2006/relationships/hyperlink" Target="../MoU%202011/1.%202011%20MoU%20dan%20PKS/03.%20Kerja%20Sama%20dengan%20Perusahaan/03%20-%2000%20-%202007%20MoU%20PT%20Amri%20Margatama.pdf" TargetMode="External"/><Relationship Id="rId123" Type="http://schemas.openxmlformats.org/officeDocument/2006/relationships/hyperlink" Target="../MoU%202011/1.%202011%20MoU%20dan%20PKS/03.%20Kerja%20Sama%20dengan%20Perusahaan/Iptekindo%20PKS%202012.pdf" TargetMode="External"/><Relationship Id="rId144" Type="http://schemas.openxmlformats.org/officeDocument/2006/relationships/hyperlink" Target="../MoU%202011/1.%202011%20MoU%20dan%20PKS/00.%20Kerja%20Sama%20dengan%20Lembaga%20Pemerintah/21%20-%2000%20MoU%202008%20Kabupaten%20Serang.pdf" TargetMode="External"/><Relationship Id="rId330" Type="http://schemas.openxmlformats.org/officeDocument/2006/relationships/hyperlink" Target="..\MoU%202011\1.%202011%20MoU%20dan%20PKS\00.%20Kerja%20Sama%20dengan%20Lembaga%20Pemerintah\Ristek%20Beasiswa%20PKS%202015.pdf" TargetMode="External"/><Relationship Id="rId90" Type="http://schemas.openxmlformats.org/officeDocument/2006/relationships/hyperlink" Target="../MoU%20dan%20PKS%202012/00.%20Kerja%20Sama%20dengan%20Lembaga%20Pemerintah/128%20-%2000%20PKS%202011%20KPK.pdf" TargetMode="External"/><Relationship Id="rId165" Type="http://schemas.openxmlformats.org/officeDocument/2006/relationships/hyperlink" Target="../MoU%202011/1.%202011%20MoU%20dan%20PKS/00.%20Kerja%20Sama%20dengan%20Lembaga%20Pemerintah/118%20-%2000%20MoU%202008%20Bukit%20Tinggi.pdf" TargetMode="External"/><Relationship Id="rId186" Type="http://schemas.openxmlformats.org/officeDocument/2006/relationships/hyperlink" Target="../MoU%202011/1.%202011%20MoU%20dan%20PKS/00.%20Kerja%20Sama%20dengan%20Lembaga%20Pemerintah/Bank%20Mandiri%20SBMPTN%202013.pdf" TargetMode="External"/><Relationship Id="rId211" Type="http://schemas.openxmlformats.org/officeDocument/2006/relationships/hyperlink" Target="../MoU%202011/1.%202011%20MoU%20dan%20PKS/00.%20Kerja%20Sama%20dengan%20Lembaga%20Pemerintah/103%20-%2000%20PKS%202009%20RSUD%20Kelas%20C%20Kab%20CIamis.pdf" TargetMode="External"/><Relationship Id="rId232" Type="http://schemas.openxmlformats.org/officeDocument/2006/relationships/hyperlink" Target="..\MoU%202011\1.%202011%20MoU%20dan%20PKS\00.%20Kerja%20Sama%20dengan%20Lembaga%20Pemerintah\Bank%20Mandiri%20PKS%20SMUP%20TH%202014.pdf" TargetMode="External"/><Relationship Id="rId253" Type="http://schemas.openxmlformats.org/officeDocument/2006/relationships/hyperlink" Target="..\MoU%202011\1.%202011%20MoU%20dan%20PKS\02.%20Kerja%20Sama%20antar%20Perguruan%20tinggi\36%20-%2004%20PKS%202011%20Universitas%20Pancasila.pdf" TargetMode="External"/><Relationship Id="rId274" Type="http://schemas.openxmlformats.org/officeDocument/2006/relationships/hyperlink" Target="..\MoU%202011\1.%202011%20MoU%20dan%20PKS\00.%20Kerja%20Sama%20dengan%20Lembaga%20Pemerintah\43%20-%2000%20MoU%202010%20Kabupaten%20Tapanuli%20Tengah.pdf" TargetMode="External"/><Relationship Id="rId295" Type="http://schemas.openxmlformats.org/officeDocument/2006/relationships/hyperlink" Target="..\MoU%202011\1.%202011%20MoU%20dan%20PKS\00.%20Kerja%20Sama%20dengan%20Lembaga%20Pemerintah\93%20-%2000%20MoU%202010%20BKPM.pdf" TargetMode="External"/><Relationship Id="rId309" Type="http://schemas.openxmlformats.org/officeDocument/2006/relationships/hyperlink" Target="..\MoU%202011\1.%202011%20MoU%20dan%20PKS\00.%20Kerja%20Sama%20dengan%20Lembaga%20Pemerintah\RSUP%20Dr%20Hasan%20Sadikin%20%20PKS%202014.pdf" TargetMode="External"/><Relationship Id="rId27" Type="http://schemas.openxmlformats.org/officeDocument/2006/relationships/hyperlink" Target="../MoU%202011/1.%202011%20MoU%20dan%20PKS/00.%20Kerja%20Sama%20dengan%20Lembaga%20Pemerintah/69%20-%2000%20PKS%202010%20PLN%20Persero%20%20(Dir%20SDM%20dan%20Umum).pdf" TargetMode="External"/><Relationship Id="rId48" Type="http://schemas.openxmlformats.org/officeDocument/2006/relationships/hyperlink" Target="..\MoU%202011\1.%202011%20MoU%20dan%20PKS\00.%20Kerja%20Sama%20dengan%20Lembaga%20Pemerintah\18%20-%2000%20PKS%202010%20Seleksi%20CPNS.pdf" TargetMode="External"/><Relationship Id="rId69" Type="http://schemas.openxmlformats.org/officeDocument/2006/relationships/hyperlink" Target="../MoU%20dan%20PKS%202012/00.%20Kerja%20Sama%20dengan%20Lembaga%20Pemerintah/53%20-%2000%20MoU%202006%20Garuda%20Indonesia%20(Deneral%20Manager).pdf" TargetMode="External"/><Relationship Id="rId113" Type="http://schemas.openxmlformats.org/officeDocument/2006/relationships/hyperlink" Target="../MoU%202011/1.%202011%20MoU%20dan%20PKS/03.%20Kerja%20Sama%20dengan%20Perusahaan/18%20-%2000%20-%202009%20MoU%20DELL%20Global%20BV.pdf" TargetMode="External"/><Relationship Id="rId134" Type="http://schemas.openxmlformats.org/officeDocument/2006/relationships/hyperlink" Target="..\MoU%202011\1.%202011%20MoU%20dan%20PKS\00.%20Kerja%20Sama%20dengan%20Lembaga%20Pemerintah\69%20-%2000%20MoU%202008%20PLN%20Persero%20%20(General%20Manager).pdf" TargetMode="External"/><Relationship Id="rId320" Type="http://schemas.openxmlformats.org/officeDocument/2006/relationships/hyperlink" Target="..\MoU%202011\1.%202011%20MoU%20dan%20PKS\00.%20Kerja%20Sama%20dengan%20Lembaga%20Pemerintah\45%20-%2000%20MoU%202010%20Kota%20Sibolga.pdf" TargetMode="External"/><Relationship Id="rId80" Type="http://schemas.openxmlformats.org/officeDocument/2006/relationships/hyperlink" Target="..\MoU%202011\1.%202011%20MoU%20dan%20PKS\00.%20Kerja%20Sama%20dengan%20Lembaga%20Pemerintah\tasik%20kota%20mou%202005.pdf" TargetMode="External"/><Relationship Id="rId155" Type="http://schemas.openxmlformats.org/officeDocument/2006/relationships/hyperlink" Target="..\MoU%202011\1.%202011%20MoU%20dan%20PKS\00.%20Kerja%20Sama%20dengan%20Lembaga%20Pemerintah\Kabupaten%20Cirebon.pdf" TargetMode="External"/><Relationship Id="rId176" Type="http://schemas.openxmlformats.org/officeDocument/2006/relationships/hyperlink" Target="../MoU%202011/1.%202011%20MoU%20dan%20PKS/00.%20Kerja%20Sama%20dengan%20Lembaga%20Pemerintah/39%20-%2000%20MoU%20Kabupaten%20Belitung.pdf" TargetMode="External"/><Relationship Id="rId197" Type="http://schemas.openxmlformats.org/officeDocument/2006/relationships/hyperlink" Target="..\MoU%202011\1.%202011%20MoU%20dan%20PKS\00.%20Kerja%20Sama%20dengan%20Lembaga%20Pemerintah\33%20-%2000%20MoU%20Kabupaten%20Bima.pdf" TargetMode="External"/><Relationship Id="rId341" Type="http://schemas.openxmlformats.org/officeDocument/2006/relationships/hyperlink" Target="../MoU%202011/1.%202011%20MoU%20dan%20PKS/02.%20Kerja%20Sama%20antar%20Perguruan%20tinggi/Univ%20Singaperbangsa%20Karawang.pdf" TargetMode="External"/><Relationship Id="rId201" Type="http://schemas.openxmlformats.org/officeDocument/2006/relationships/hyperlink" Target="../MoU%202011/1.%202011%20MoU%20dan%20PKS/00.%20Kerja%20Sama%20dengan%20Lembaga%20Pemerintah/61%20-%2000%20PKS%202009%20Bank%20Jabar%20Smart%20Campus.pdf" TargetMode="External"/><Relationship Id="rId222" Type="http://schemas.openxmlformats.org/officeDocument/2006/relationships/hyperlink" Target="..\MoU%202011\1.%202011%20MoU%20dan%20PKS\00.%20Kerja%20Sama%20dengan%20Lembaga%20Pemerintah\Amandemen%20Dinkes%20Kab%20Bdg%20-%20Unpad%2020120001.pdf" TargetMode="External"/><Relationship Id="rId243" Type="http://schemas.openxmlformats.org/officeDocument/2006/relationships/hyperlink" Target="../MoU%202011/1.%202011%20MoU%20dan%20PKS/02.%20Kerja%20Sama%20antar%20Perguruan%20tinggi/08%20-%2002%20-%202009%20MoU%20Universitas%20Malikussaleh.pdf" TargetMode="External"/><Relationship Id="rId264" Type="http://schemas.openxmlformats.org/officeDocument/2006/relationships/hyperlink" Target="..\MoU%202011\1.%202011%20MoU%20dan%20PKS\03.%20Kerja%20Sama%20dengan%20Perusahaan\27%20-%2000%20-%202009%20MoU%20PT%20Bank%20Central%20Asia.pdf" TargetMode="External"/><Relationship Id="rId285" Type="http://schemas.openxmlformats.org/officeDocument/2006/relationships/hyperlink" Target="..\MoU%202011\1.%202011%20MoU%20dan%20PKS\00.%20Kerja%20Sama%20dengan%20Lembaga%20Pemerintah\koperasi%20usaha%20mikro%20MoU%202014.pdf" TargetMode="External"/><Relationship Id="rId17" Type="http://schemas.openxmlformats.org/officeDocument/2006/relationships/hyperlink" Target="../MoU%202011/1.%202011%20MoU%20dan%20PKS/00.%20Kerja%20Sama%20dengan%20Lembaga%20Pemerintah/61%20-%2000%20PKS%202007%20Bank%20Jabar%20Layanan%20Jasa%20perbankan.pdf" TargetMode="External"/><Relationship Id="rId38" Type="http://schemas.openxmlformats.org/officeDocument/2006/relationships/hyperlink" Target="../MoU%202011/1.%202011%20MoU%20dan%20PKS/00.%20Kerja%20Sama%20dengan%20Lembaga%20Pemerintah/117%20-%2000%20MoU%202007%20Kota%20Cimahi.pdf" TargetMode="External"/><Relationship Id="rId59" Type="http://schemas.openxmlformats.org/officeDocument/2006/relationships/hyperlink" Target="../MoU%20dan%20PKS%202012/00.%20Kerja%20Sama%20dengan%20Lembaga%20Pemerintah/43%20-%2000%20MoU%202010%20Kabupaten%20Tapanuli%20Tengah.pdf" TargetMode="External"/><Relationship Id="rId103" Type="http://schemas.openxmlformats.org/officeDocument/2006/relationships/hyperlink" Target="../MoU%202011/1.%202011%20MoU%20dan%20PKS/03.%20Kerja%20Sama%20dengan%20Perusahaan/04%20-%2000%20-%202007%20MoU%20PT%20Asuransi%20Jasindo.pdf" TargetMode="External"/><Relationship Id="rId124" Type="http://schemas.openxmlformats.org/officeDocument/2006/relationships/hyperlink" Target="../MoU%202011/1.%202011%20MoU%20dan%20PKS/00.%20Kerja%20Sama%20dengan%20Lembaga%20Pemerintah/Dinas%20Kssehatan%20Kab%20Bandung%20PKS%202012.pdf" TargetMode="External"/><Relationship Id="rId310" Type="http://schemas.openxmlformats.org/officeDocument/2006/relationships/hyperlink" Target="..\MoU%202011\1.%202011%20MoU%20dan%20PKS\00.%20Kerja%20Sama%20dengan%20Lembaga%20Pemerintah\Nias%20Utara%20Kab%20PKS%202014.pdf" TargetMode="External"/><Relationship Id="rId70" Type="http://schemas.openxmlformats.org/officeDocument/2006/relationships/hyperlink" Target="../MoU%20dan%20PKS%202012/00.%20Kerja%20Sama%20dengan%20Lembaga%20Pemerintah/54%20-%2000%20MoU%202006%20Pembinaan%20Sekolah%20Luar%20Biasa.pdf" TargetMode="External"/><Relationship Id="rId91" Type="http://schemas.openxmlformats.org/officeDocument/2006/relationships/hyperlink" Target="../MoU%20dan%20PKS%202012/00.%20Kerja%20Sama%20dengan%20Lembaga%20Pemerintah/132-%2000%20PKS%202011%20LKPP.pdf" TargetMode="External"/><Relationship Id="rId145" Type="http://schemas.openxmlformats.org/officeDocument/2006/relationships/hyperlink" Target="../MoU%202011/1.%202011%20MoU%20dan%20PKS/00.%20Kerja%20Sama%20dengan%20Lembaga%20Pemerintah/23%20-%2000%20MoU%202008%20Kota%20Sukabumi.pdf" TargetMode="External"/><Relationship Id="rId166" Type="http://schemas.openxmlformats.org/officeDocument/2006/relationships/hyperlink" Target="../MoU%202011/1.%202011%20MoU%20dan%20PKS/01.%20Kerja%20Sama%20dengan%20Swasta%20atau%20LSM/19%20-%2001%20-%20PKS%202008%20SAntosa%20Bandung%20International%20Hospital.pdf" TargetMode="External"/><Relationship Id="rId187" Type="http://schemas.openxmlformats.org/officeDocument/2006/relationships/hyperlink" Target="../MoU%202011/1.%202011%20MoU%20dan%20PKS/00.%20Kerja%20Sama%20dengan%20Lembaga%20Pemerintah/kementerian%20Koperasi.pdf" TargetMode="External"/><Relationship Id="rId331" Type="http://schemas.openxmlformats.org/officeDocument/2006/relationships/hyperlink" Target="..\MoU%202011\1.%202011%20MoU%20dan%20PKS\00.%20Kerja%20Sama%20dengan%20Lembaga%20Pemerintah\Kemenkes%20PKS%202015.pdf" TargetMode="External"/><Relationship Id="rId1" Type="http://schemas.openxmlformats.org/officeDocument/2006/relationships/hyperlink" Target="../MoU%202011/1.%202011%20MoU%20dan%20PKS/00.%20Kerja%20Sama%20dengan%20Lembaga%20Pemerintah/04%20-%2000%20-%202009%20PKS%20Prov%20Jawa%20Barat%20(D-III%20Kebidanan%20Disdik).pdf" TargetMode="External"/><Relationship Id="rId212" Type="http://schemas.openxmlformats.org/officeDocument/2006/relationships/hyperlink" Target="../MoU%202011/1.%202011%20MoU%20dan%20PKS/00.%20Kerja%20Sama%20dengan%20Lembaga%20Pemerintah/103%20-%2000%20ADD%202009%20RSUD%20Kelas%20C%20Kab%20CIamis.pdf" TargetMode="External"/><Relationship Id="rId233" Type="http://schemas.openxmlformats.org/officeDocument/2006/relationships/hyperlink" Target="..\MoU%202011\1.%202011%20MoU%20dan%20PKS\00.%20Kerja%20Sama%20dengan%20Lembaga%20Pemerintah\BKPLD%20Kabuapten%20Tasik%20Malaya%20MoU%202014.pdf" TargetMode="External"/><Relationship Id="rId254" Type="http://schemas.openxmlformats.org/officeDocument/2006/relationships/hyperlink" Target="../MoU%202011/1.%202011%20MoU%20dan%20PKS/03.%20Kerja%20Sama%20dengan%20Perusahaan/13%20-%2000%20-%202009%20MoU%20Poul%20try%20Tanjung%20Mulya%20Group.pdf" TargetMode="External"/><Relationship Id="rId28" Type="http://schemas.openxmlformats.org/officeDocument/2006/relationships/hyperlink" Target="../MoU%202011/1.%202011%20MoU%20dan%20PKS/00.%20Kerja%20Sama%20dengan%20Lembaga%20Pemerintah/70%20-%2000%20PKS%202011%20BTN%20Persero%20(PIN%20Smup%202011).pdf" TargetMode="External"/><Relationship Id="rId49" Type="http://schemas.openxmlformats.org/officeDocument/2006/relationships/hyperlink" Target="../MoU%202011/1.%202011%20MoU%20dan%20PKS/00.%20Kerja%20Sama%20dengan%20Lembaga%20Pemerintah/31%20-%2000%20PKS%20Kabupaten%20Mandailing%20Natal.pdf" TargetMode="External"/><Relationship Id="rId114" Type="http://schemas.openxmlformats.org/officeDocument/2006/relationships/hyperlink" Target="../MoU%202011/1.%202011%20MoU%20dan%20PKS/03.%20Kerja%20Sama%20dengan%20Perusahaan/18%20-%2000%20-%202009%20PKS%20DELL%20Global%20BV.pdf" TargetMode="External"/><Relationship Id="rId275" Type="http://schemas.openxmlformats.org/officeDocument/2006/relationships/hyperlink" Target="..\MoU%202011\1.%202011%20MoU%20dan%20PKS\00.%20Kerja%20Sama%20dengan%20Lembaga%20Pemerintah\53%20-%2000%20MoU%202010%20Garuda%20Indonesia%20(Direktur%20SDM%20dan%20Umum).pdf" TargetMode="External"/><Relationship Id="rId296" Type="http://schemas.openxmlformats.org/officeDocument/2006/relationships/hyperlink" Target="..\MoU%202011\1.%202011%20MoU%20dan%20PKS\01.%20Kerja%20Sama%20dengan%20Swasta%20atau%20LSM\22%20-%2001%20-%20PKS%202010%20Mayapada%20Hospital%20Tangerang.pdf" TargetMode="External"/><Relationship Id="rId300" Type="http://schemas.openxmlformats.org/officeDocument/2006/relationships/hyperlink" Target="..\MoU%202011\1.%202011%20MoU%20dan%20PKS\03.%20Kerja%20Sama%20dengan%20Perusahaan\29%20-%2000%20-%202010%20MoU%20Star%20Energy.pdf" TargetMode="External"/><Relationship Id="rId60" Type="http://schemas.openxmlformats.org/officeDocument/2006/relationships/hyperlink" Target="../MoU%20dan%20PKS%202012/00.%20Kerja%20Sama%20dengan%20Lembaga%20Pemerintah/46%20-%2000%20PKS%202010%20Kabupaten%20Bangka%20Tengah.pdf" TargetMode="External"/><Relationship Id="rId81" Type="http://schemas.openxmlformats.org/officeDocument/2006/relationships/hyperlink" Target="../MoU%202011/1.%202011%20MoU%20dan%20PKS/00.%20Kerja%20Sama%20dengan%20Lembaga%20Pemerintah/bangka%20belitung%202006.pdf" TargetMode="External"/><Relationship Id="rId135" Type="http://schemas.openxmlformats.org/officeDocument/2006/relationships/hyperlink" Target="..\MoU%202011\1.%202011%20MoU%20dan%20PKS\00.%20Kerja%20Sama%20dengan%20Lembaga%20Pemerintah\71%20-%2000%20MoU%202008%20Kementerian%20Negara%20Riset%20dan%20Teknologi.pdf" TargetMode="External"/><Relationship Id="rId156" Type="http://schemas.openxmlformats.org/officeDocument/2006/relationships/hyperlink" Target="../MoU%202011/1.%202011%20MoU%20dan%20PKS/03.%20Kerja%20Sama%20dengan%20Perusahaan/08%20-%2000%20-%202008%20MoU%20Pusat%20Persatuan%20Perawat%20Nasional%20Indonesia.pdf" TargetMode="External"/><Relationship Id="rId177" Type="http://schemas.openxmlformats.org/officeDocument/2006/relationships/hyperlink" Target="../MoU%202011/1.%202011%20MoU%20dan%20PKS/00.%20Kerja%20Sama%20dengan%20Lembaga%20Pemerintah/70%20-%2000%20PKS%202010%20BTN%20Persero%20(Galeri%20ATM).pdf" TargetMode="External"/><Relationship Id="rId198" Type="http://schemas.openxmlformats.org/officeDocument/2006/relationships/hyperlink" Target="..\MoU%202011\1.%202011%20MoU%20dan%20PKS\00.%20Kerja%20Sama%20dengan%20Lembaga%20Pemerintah\34%20-%2000%20MoU%20Kabuapten%20Padang%20Lawas%20Utara.pdf" TargetMode="External"/><Relationship Id="rId321" Type="http://schemas.openxmlformats.org/officeDocument/2006/relationships/hyperlink" Target="..\MoU%202011\1.%202011%20MoU%20dan%20PKS\00.%20Kerja%20Sama%20dengan%20Lembaga%20Pemerintah\130%20-%2000%20MoU%202010%20RS%20Padjadjaran.pdf" TargetMode="External"/><Relationship Id="rId342" Type="http://schemas.openxmlformats.org/officeDocument/2006/relationships/hyperlink" Target="..\MoU%202011\1.%202011%20MoU%20dan%20PKS\03.%20Kerja%20Sama%20dengan%20Perusahaan\30%20-%2000%20-%202010%20MoU%20PADMA.pdf" TargetMode="External"/><Relationship Id="rId202" Type="http://schemas.openxmlformats.org/officeDocument/2006/relationships/hyperlink" Target="..\MoU%202011\1.%202011%20MoU%20dan%20PKS\00.%20Kerja%20Sama%20dengan%20Lembaga%20Pemerintah\61%20-%2000%20PKS%202009%20Bank%20Jabar%20Kredit%20Laptop.pdf" TargetMode="External"/><Relationship Id="rId223" Type="http://schemas.openxmlformats.org/officeDocument/2006/relationships/hyperlink" Target="../MoU%202011/1.%202011%20MoU%20dan%20PKS/00.%20Kerja%20Sama%20dengan%20Lembaga%20Pemerintah/Dinas%20Pendidikan%20Kota%20Bandung%20PKS%202013.pdf" TargetMode="External"/><Relationship Id="rId244" Type="http://schemas.openxmlformats.org/officeDocument/2006/relationships/hyperlink" Target="..\MoU%202011\1.%202011%20MoU%20dan%20PKS\02.%20Kerja%20Sama%20antar%20Perguruan%20tinggi\09%20-%2002%20-%202009%20MoU%20Universitas%20Tanjungpura.pdf" TargetMode="External"/><Relationship Id="rId18" Type="http://schemas.openxmlformats.org/officeDocument/2006/relationships/hyperlink" Target="../MoU%202011/1.%202011%20MoU%20dan%20PKS/00.%20Kerja%20Sama%20dengan%20Lembaga%20Pemerintah/61%20-%2000%20PKS%202010%20Bank%20Jabar%20PIN%20Smup%202011.pdf" TargetMode="External"/><Relationship Id="rId39" Type="http://schemas.openxmlformats.org/officeDocument/2006/relationships/hyperlink" Target="..\MoU%202011\1.%202011%20MoU%20dan%20PKS\00.%20Kerja%20Sama%20dengan%20Lembaga%20Pemerintah\125%20-%2000%20MoU%202011%20Batan,KimFar.pdf" TargetMode="External"/><Relationship Id="rId265" Type="http://schemas.openxmlformats.org/officeDocument/2006/relationships/hyperlink" Target="../MoU%202011/1.%202011%20MoU%20dan%20PKS/00.%20Kerja%20Sama%20dengan%20Lembaga%20Pemerintah/81%20-%2000%20MoU%202009%20Bank%20Bukopin.pdf" TargetMode="External"/><Relationship Id="rId286" Type="http://schemas.openxmlformats.org/officeDocument/2006/relationships/hyperlink" Target="..\MoU%202011\1.%202011%20MoU%20dan%20PKS\00.%20Kerja%20Sama%20dengan%20Lembaga%20Pemerintah\MPR%20PKS%202014.pdf" TargetMode="External"/><Relationship Id="rId50" Type="http://schemas.openxmlformats.org/officeDocument/2006/relationships/hyperlink" Target="../MoU%202011/1.%202011%20MoU%20dan%20PKS/00.%20Kerja%20Sama%20dengan%20Lembaga%20Pemerintah/33%20-%2000%20PKS%20Kabupaten%20Bima.pdf" TargetMode="External"/><Relationship Id="rId104" Type="http://schemas.openxmlformats.org/officeDocument/2006/relationships/hyperlink" Target="../MoU%202011/1.%202011%20MoU%20dan%20PKS/03.%20Kerja%20Sama%20dengan%20Perusahaan/05%20-%2000%20-%202007%20MoU%20PT%20Grez%20International.pdf" TargetMode="External"/><Relationship Id="rId125" Type="http://schemas.openxmlformats.org/officeDocument/2006/relationships/hyperlink" Target="../MoU%202011/1.%202011%20MoU%20dan%20PKS/00.%20Kerja%20Sama%20dengan%20Lembaga%20Pemerintah/Dikti%20Kelembagaan%20PKS%202012.pdf" TargetMode="External"/><Relationship Id="rId146" Type="http://schemas.openxmlformats.org/officeDocument/2006/relationships/hyperlink" Target="../MoU%202011/1.%202011%20MoU%20dan%20PKS/00.%20Kerja%20Sama%20dengan%20Lembaga%20Pemerintah/27%20-%2000%20MoU%20Provinsi%20Banten.pdf" TargetMode="External"/><Relationship Id="rId167" Type="http://schemas.openxmlformats.org/officeDocument/2006/relationships/hyperlink" Target="../MoU%202011/1.%202011%20MoU%20dan%20PKS/03.%20Kerja%20Sama%20dengan%20Perusahaan/11%20-%2000%20-%202008%20MoU%20PT%20Bank%20Danamon.pdf" TargetMode="External"/><Relationship Id="rId188" Type="http://schemas.openxmlformats.org/officeDocument/2006/relationships/hyperlink" Target="../MoU%202011/1.%202011%20MoU%20dan%20PKS/01.%20Kerja%20Sama%20dengan%20Swasta%20atau%20LSM/09%20-%2001%20-%202008%20MoU%20Yay%20Karya%20Salemba%20Empat.pdf" TargetMode="External"/><Relationship Id="rId311" Type="http://schemas.openxmlformats.org/officeDocument/2006/relationships/hyperlink" Target="..\MoU%202011\1.%202011%20MoU%20dan%20PKS\00.%20Kerja%20Sama%20dengan%20Lembaga%20Pemerintah\Mandailing%20Natal%20Kab%20PKS%202014.pdf" TargetMode="External"/><Relationship Id="rId332" Type="http://schemas.openxmlformats.org/officeDocument/2006/relationships/hyperlink" Target="..\MoU%202011\1.%202011%20MoU%20dan%20PKS\00.%20Kerja%20Sama%20dengan%20Lembaga%20Pemerintah\Bangka%20Barat%20PKS%202015.pdf" TargetMode="External"/><Relationship Id="rId71" Type="http://schemas.openxmlformats.org/officeDocument/2006/relationships/hyperlink" Target="..\MoU%20dan%20PKS%202012\00.%20Kerja%20Sama%20dengan%20Lembaga%20Pemerintah\55%20-%2000%20MoU%202006%20Menteri%20Kebudayaan%20dan%20Pariwisata.pdf" TargetMode="External"/><Relationship Id="rId92" Type="http://schemas.openxmlformats.org/officeDocument/2006/relationships/hyperlink" Target="../MoU%202011/1.%202011%20MoU%20dan%20PKS/01.%20Kerja%20Sama%20dengan%20Swasta%20atau%20LSM/05%20-%2001%20-%202007%20MoU%20Yayasan%20STISIP%20Tasikmala.pdf" TargetMode="External"/><Relationship Id="rId213" Type="http://schemas.openxmlformats.org/officeDocument/2006/relationships/hyperlink" Target="../MoU%202011/1.%202011%20MoU%20dan%20PKS/00.%20Kerja%20Sama%20dengan%20Lembaga%20Pemerintah/104%20-%2000%20PKS%202009%20RSD%20R.%20Syamsudin%20SH%20Kota%20Sukabumi.pdf" TargetMode="External"/><Relationship Id="rId234" Type="http://schemas.openxmlformats.org/officeDocument/2006/relationships/hyperlink" Target="..\MoU%202011\1.%202011%20MoU%20dan%20PKS\00.%20Kerja%20Sama%20dengan%20Lembaga%20Pemerintah\Dinas%20Pertanian%20Kehutanan%20Kab%20Serang%20PKS%202014.pdf" TargetMode="External"/><Relationship Id="rId2" Type="http://schemas.openxmlformats.org/officeDocument/2006/relationships/hyperlink" Target="../MoU%202011/1.%202011%20MoU%20dan%20PKS/00.%20Kerja%20Sama%20dengan%20Lembaga%20Pemerintah/04%20-%2000%20-%202009%20PKS%20Prov%20Jawa%20Barat%20(D-III%20Kebidanan%20DIkmenti).pdf" TargetMode="External"/><Relationship Id="rId29" Type="http://schemas.openxmlformats.org/officeDocument/2006/relationships/hyperlink" Target="../MoU%202011/1.%202011%20MoU%20dan%20PKS/00.%20Kerja%20Sama%20dengan%20Lembaga%20Pemerintah/74%20-%2000%20PKS%202008%20Bank%20Mandiri%20(Dana%20Talangan%20Pendidikan).pdf" TargetMode="External"/><Relationship Id="rId255" Type="http://schemas.openxmlformats.org/officeDocument/2006/relationships/hyperlink" Target="../MoU%202011/1.%202011%20MoU%20dan%20PKS/03.%20Kerja%20Sama%20dengan%20Perusahaan/14%20-%2000%20-%202009%20MoU%20PT%20Pro%20Fajar.pdf" TargetMode="External"/><Relationship Id="rId276" Type="http://schemas.openxmlformats.org/officeDocument/2006/relationships/hyperlink" Target="..\MoU%202011\1.%202011%20MoU%20dan%20PKS\00.%20Kerja%20Sama%20dengan%20Lembaga%20Pemerintah\89%20-%2000%20MoU%202010%20HAKI.pdf" TargetMode="External"/><Relationship Id="rId297" Type="http://schemas.openxmlformats.org/officeDocument/2006/relationships/hyperlink" Target="..\MoU%202011\1.%202011%20MoU%20dan%20PKS\02.%20Kerja%20Sama%20antar%20Perguruan%20tinggi\13%20-%2002%20-%202010%20MoU%20Universitas%20Islam%20Negeri%20UIN.pdf" TargetMode="External"/><Relationship Id="rId40" Type="http://schemas.openxmlformats.org/officeDocument/2006/relationships/hyperlink" Target="../MoU%202011/1.%202011%20MoU%20dan%20PKS/00.%20Kerja%20Sama%20dengan%20Lembaga%20Pemerintah/126%20-%2000%20PKS%202011%20BNPP.pdf" TargetMode="External"/><Relationship Id="rId115" Type="http://schemas.openxmlformats.org/officeDocument/2006/relationships/hyperlink" Target="../MoU%202011/1.%202011%20MoU%20dan%20PKS/03.%20Kerja%20Sama%20dengan%20Perusahaan/19%20-%2000%20-%202009%20MoU%20PT%20Indosarana%20Dinamika%20Infotama.pdf" TargetMode="External"/><Relationship Id="rId136" Type="http://schemas.openxmlformats.org/officeDocument/2006/relationships/hyperlink" Target="../MoU%202011/1.%202011%20MoU%20dan%20PKS/02.%20Kerja%20Sama%20antar%20Perguruan%20tinggi/22%20-%2002%20MoU%202008%20Universitas%20Islam%2045%20Bekasi.bmp" TargetMode="External"/><Relationship Id="rId157" Type="http://schemas.openxmlformats.org/officeDocument/2006/relationships/hyperlink" Target="../MoU%202011/1.%202011%20MoU%20dan%20PKS/03.%20Kerja%20Sama%20dengan%20Perusahaan/10%20-%2000%20-%202008%20MoU%20Pusat%20Persatuan%20Radio%20Siaran.pdf" TargetMode="External"/><Relationship Id="rId178" Type="http://schemas.openxmlformats.org/officeDocument/2006/relationships/hyperlink" Target="..\MoU%202011\1.%202011%20MoU%20dan%20PKS\00.%20Kerja%20Sama%20dengan%20Lembaga%20Pemerintah\95%20-%2000%20MoU%202010%20%20BRI%20Syariah.pdf" TargetMode="External"/><Relationship Id="rId301" Type="http://schemas.openxmlformats.org/officeDocument/2006/relationships/hyperlink" Target="..\MoU%202011\1.%202011%20MoU%20dan%20PKS\03.%20Kerja%20Sama%20dengan%20Perusahaan\Star%20Energy%20ADD%20PKS%20No.%2014883.pdf" TargetMode="External"/><Relationship Id="rId322" Type="http://schemas.openxmlformats.org/officeDocument/2006/relationships/hyperlink" Target="../MoU%202011/1.%202011%20MoU%20dan%20PKS/00.%20Kerja%20Sama%20dengan%20Lembaga%20Pemerintah/55%20-%2000%20PKS%202010%20Sekjen%20kebud%20.pdf" TargetMode="External"/><Relationship Id="rId343" Type="http://schemas.openxmlformats.org/officeDocument/2006/relationships/hyperlink" Target="..\MoU%202011\1.%202011%20MoU%20dan%20PKS\03.%20Kerja%20Sama%20dengan%20Perusahaan\The%20Jakarta%20Pos%20PKS%202014.pdf" TargetMode="External"/><Relationship Id="rId61" Type="http://schemas.openxmlformats.org/officeDocument/2006/relationships/hyperlink" Target="../MoU%20dan%20PKS%202012/00.%20Kerja%20Sama%20dengan%20Lembaga%20Pemerintah/47%20-%2000%20MoU%202006%20Kementerian%20Kominfo.pdf" TargetMode="External"/><Relationship Id="rId82" Type="http://schemas.openxmlformats.org/officeDocument/2006/relationships/hyperlink" Target="../MoU%202011/1.%202011%20MoU%20dan%20PKS/00.%20Kerja%20Sama%20dengan%20Lembaga%20Pemerintah/75%20-%2000%20MoU%202008%20Bio%20Farma%20Persero.pdf" TargetMode="External"/><Relationship Id="rId199" Type="http://schemas.openxmlformats.org/officeDocument/2006/relationships/hyperlink" Target="..\MoU%202011\1.%202011%20MoU%20dan%20PKS\00.%20Kerja%20Sama%20dengan%20Lembaga%20Pemerintah\35%20-%2000%20MoU%20Kabupaten%20Nias%20Selatan.pdf" TargetMode="External"/><Relationship Id="rId203" Type="http://schemas.openxmlformats.org/officeDocument/2006/relationships/hyperlink" Target="..\MoU%202011\1.%202011%20MoU%20dan%20PKS\00.%20Kerja%20Sama%20dengan%20Lembaga%20Pemerintah\80%20-%2000%20MoU%202009%20Bank%20Rakyat%20Indonesia.pdf" TargetMode="External"/><Relationship Id="rId19" Type="http://schemas.openxmlformats.org/officeDocument/2006/relationships/hyperlink" Target="../MoU%202011/1.%202011%20MoU%20dan%20PKS/00.%20Kerja%20Sama%20dengan%20Lembaga%20Pemerintah/62%20-%2000%20MoU%202007%20Dirjen%20Pajak%20Departemen%20Keuangan.pdf" TargetMode="External"/><Relationship Id="rId224" Type="http://schemas.openxmlformats.org/officeDocument/2006/relationships/hyperlink" Target="..\MoU%202011\1.%202011%20MoU%20dan%20PKS\00.%20Kerja%20Sama%20dengan%20Lembaga%20Pemerintah\Pertamina%20PKS%202013.pdf" TargetMode="External"/><Relationship Id="rId245" Type="http://schemas.openxmlformats.org/officeDocument/2006/relationships/hyperlink" Target="..\MoU%202011\1.%202011%20MoU%20dan%20PKS\02.%20Kerja%20Sama%20antar%20Perguruan%20tinggi\10%20-%2002%20-%202009%20MoU%20Universitas%20SAM%20Ratulangi.pdf" TargetMode="External"/><Relationship Id="rId266" Type="http://schemas.openxmlformats.org/officeDocument/2006/relationships/hyperlink" Target="../MoU%202011/1.%202011%20MoU%20dan%20PKS/00.%20Kerja%20Sama%20dengan%20Lembaga%20Pemerintah/81%20-%2000%20PKS%202009%20Bank%20Bukopin.pdf" TargetMode="External"/><Relationship Id="rId287" Type="http://schemas.openxmlformats.org/officeDocument/2006/relationships/hyperlink" Target="../MoU%202011/1.%202011%20MoU%20dan%20PKS/01.%20Kerja%20Sama%20dengan%20Swasta%20atau%20LSM/12%20-%2001%20-%202010%20%20MoU%20Yay%20Pendidikan%20Vidya%20Dahana%20Patra%20Bontang.pdf" TargetMode="External"/><Relationship Id="rId30" Type="http://schemas.openxmlformats.org/officeDocument/2006/relationships/hyperlink" Target="../MoU%202011/1.%202011%20MoU%20dan%20PKS/00.%20Kerja%20Sama%20dengan%20Lembaga%20Pemerintah/74%20-%2000%20PKS%202008%20Bank%20Mandiri%20(Program%20Bina%20Lingkungan).pdf" TargetMode="External"/><Relationship Id="rId105" Type="http://schemas.openxmlformats.org/officeDocument/2006/relationships/hyperlink" Target="../MoU%202011/1.%202011%20MoU%20dan%20PKS/03.%20Kerja%20Sama%20dengan%20Perusahaan/06%20-%2000%20-%202007%20MoU%20PT%20Carefour%20Indonesia.pdf" TargetMode="External"/><Relationship Id="rId126" Type="http://schemas.openxmlformats.org/officeDocument/2006/relationships/hyperlink" Target="../MoU%202011/1.%202011%20MoU%20dan%20PKS/03.%20Kerja%20Sama%20dengan%20Perusahaan/bank%20Mandiri%20-%20SMUP%2020120001.pdf" TargetMode="External"/><Relationship Id="rId147" Type="http://schemas.openxmlformats.org/officeDocument/2006/relationships/hyperlink" Target="../MoU%202011/1.%202011%20MoU%20dan%20PKS/00.%20Kerja%20Sama%20dengan%20Lembaga%20Pemerintah/36%20-%2000%20MoU%20Provinsi%20Maluku%20Utara.pdf" TargetMode="External"/><Relationship Id="rId168" Type="http://schemas.openxmlformats.org/officeDocument/2006/relationships/hyperlink" Target="..\MoU%202011\1.%202011%20MoU%20dan%20PKS\00.%20Kerja%20Sama%20dengan%20Lembaga%20Pemerintah\25%20-%2000%20MoU%20Kabupaten%20Karawang.pdf" TargetMode="External"/><Relationship Id="rId312" Type="http://schemas.openxmlformats.org/officeDocument/2006/relationships/hyperlink" Target="..\MoU%202011\1.%202011%20MoU%20dan%20PKS\00.%20Kerja%20Sama%20dengan%20Lembaga%20Pemerintah\Sibolga%20Kota%20PKS%2020140001.pdf" TargetMode="External"/><Relationship Id="rId333" Type="http://schemas.openxmlformats.org/officeDocument/2006/relationships/hyperlink" Target="..\MoU%202011\1.%202011%20MoU%20dan%20PKS\00.%20Kerja%20Sama%20dengan%20Lembaga%20Pemerintah\BPPN%20MoU%202015.pdf" TargetMode="External"/><Relationship Id="rId51" Type="http://schemas.openxmlformats.org/officeDocument/2006/relationships/hyperlink" Target="../MoU%202011/1.%202011%20MoU%20dan%20PKS/00.%20Kerja%20Sama%20dengan%20Lembaga%20Pemerintah/34%20-%2000%20PKS%20Kabuapten%20Padang%20Lawas%20Utara.pdf" TargetMode="External"/><Relationship Id="rId72" Type="http://schemas.openxmlformats.org/officeDocument/2006/relationships/hyperlink" Target="..\MoU%20dan%20PKS%202012\00.%20Kerja%20Sama%20dengan%20Lembaga%20Pemerintah\55%20-%2000%20MoU%20PKS%20Sekjen%20Kebudayaan%20dan%20Pariwisata.pdf" TargetMode="External"/><Relationship Id="rId93" Type="http://schemas.openxmlformats.org/officeDocument/2006/relationships/hyperlink" Target="../MoU%202011/1.%202011%20MoU%20dan%20PKS/01.%20Kerja%20Sama%20dengan%20Swasta%20atau%20LSM/06%20-%2001%20-%202007%20MoU%20Yayasan%20Univ%20Banten.pdf" TargetMode="External"/><Relationship Id="rId189" Type="http://schemas.openxmlformats.org/officeDocument/2006/relationships/hyperlink" Target="../MoU%202011/1.%202011%20MoU%20dan%20PKS/01.%20Kerja%20Sama%20dengan%20Swasta%20atau%20LSM/09%20-%2001%20-%202008%20PKS%20Yay%20Karya%20Salemba%20Empat.pdf" TargetMode="External"/><Relationship Id="rId3" Type="http://schemas.openxmlformats.org/officeDocument/2006/relationships/hyperlink" Target="../MoU%202011/1.%202011%20MoU%20dan%20PKS/00.%20Kerja%20Sama%20dengan%20Lembaga%20Pemerintah/06%20-%2000%20-%202007%20MoU%20Kabupaten%20Kuningan.pdf" TargetMode="External"/><Relationship Id="rId214" Type="http://schemas.openxmlformats.org/officeDocument/2006/relationships/hyperlink" Target="../MoU%202011/1.%202011%20MoU%20dan%20PKS/00.%20Kerja%20Sama%20dengan%20Lembaga%20Pemerintah/105%20-%2000%20PKS%202009%20RSU%20Kota%20Tasikmalaya.pdf" TargetMode="External"/><Relationship Id="rId235" Type="http://schemas.openxmlformats.org/officeDocument/2006/relationships/hyperlink" Target="..\MoU%202011\1.%202011%20MoU%20dan%20PKS\00.%20Kerja%20Sama%20dengan%20Lembaga%20Pemerintah\Dir%20Pembelajaran%20&amp;%20Kemahasiswaan%20PKS%202014.pdf" TargetMode="External"/><Relationship Id="rId256" Type="http://schemas.openxmlformats.org/officeDocument/2006/relationships/hyperlink" Target="../MoU%202011/1.%202011%20MoU%20dan%20PKS/03.%20Kerja%20Sama%20dengan%20Perusahaan/14%20-%2000%20-%202009%20PKS%20PT%20Pro%20Fajar.pdf" TargetMode="External"/><Relationship Id="rId277" Type="http://schemas.openxmlformats.org/officeDocument/2006/relationships/hyperlink" Target="../MoU%202011/1.%202011%20MoU%20dan%20PKS/00.%20Kerja%20Sama%20dengan%20Lembaga%20Pemerintah/96%20-%2000%20PKS%20Din%20Perik%20&amp;%20kelaut%20Jabar%202011.pdf" TargetMode="External"/><Relationship Id="rId298" Type="http://schemas.openxmlformats.org/officeDocument/2006/relationships/hyperlink" Target="..\MoU%202011\1.%202011%20MoU%20dan%20PKS\02.%20Kerja%20Sama%20antar%20Perguruan%20tinggi\14%20-%2002%20-%202010%20MoU%20IAIN%20Ar-Raniry%20Darussalam%20Banda%20Aceh.pdf" TargetMode="External"/><Relationship Id="rId116" Type="http://schemas.openxmlformats.org/officeDocument/2006/relationships/hyperlink" Target="../MoU%202011/1.%202011%20MoU%20dan%20PKS/03.%20Kerja%20Sama%20dengan%20Perusahaan/19%20-%2000%20-%202009%20PKS%20PT%20Indosarana%20Dinamika%20Infotama.pdf" TargetMode="External"/><Relationship Id="rId137" Type="http://schemas.openxmlformats.org/officeDocument/2006/relationships/hyperlink" Target="../MoU%202011/1.%202011%20MoU%20dan%20PKS/02.%20Kerja%20Sama%20antar%20Perguruan%20tinggi/23%20-%2002%20MoU%202008%20Universitas%20Kristen%20Maranatha.bmp" TargetMode="External"/><Relationship Id="rId158" Type="http://schemas.openxmlformats.org/officeDocument/2006/relationships/hyperlink" Target="../MoU%202011/1.%202011%20MoU%20dan%20PKS/03.%20Kerja%20Sama%20dengan%20Perusahaan/12%20-%2000%20-%202008%20MoU%20PT%20Central%20Proteinaprima.pdf" TargetMode="External"/><Relationship Id="rId302" Type="http://schemas.openxmlformats.org/officeDocument/2006/relationships/hyperlink" Target="../MoU%202011/1.%202011%20MoU%20dan%20PKS/03.%20Kerja%20Sama%20dengan%20Perusahaan/Grafindo%20PKS%202013.pdf" TargetMode="External"/><Relationship Id="rId323" Type="http://schemas.openxmlformats.org/officeDocument/2006/relationships/hyperlink" Target="..\MoU%202011\1.%202011%20MoU%20dan%20PKS\00.%20Kerja%20Sama%20dengan%20Lembaga%20Pemerintah\135%20-%2000%20MoU%202012%20PT%20Semen%20Gresik.pdf" TargetMode="External"/><Relationship Id="rId344" Type="http://schemas.openxmlformats.org/officeDocument/2006/relationships/hyperlink" Target="..\MoU%202011\1.%202011%20MoU%20dan%20PKS\03.%20Kerja%20Sama%20dengan%20Perusahaan\BCA%20PKS%20Beasiswa%202014.pdf" TargetMode="External"/><Relationship Id="rId20" Type="http://schemas.openxmlformats.org/officeDocument/2006/relationships/hyperlink" Target="../MoU%202011/1.%202011%20MoU%20dan%20PKS/00.%20Kerja%20Sama%20dengan%20Lembaga%20Pemerintah/62%20-%2000%20PKS%202007%20Dirjen%20Pajak%20Dep%20Keu%20(Tax%20Centre).pdf" TargetMode="External"/><Relationship Id="rId41" Type="http://schemas.openxmlformats.org/officeDocument/2006/relationships/hyperlink" Target="../MoU%202011/1.%202011%20MoU%20dan%20PKS/00.%20Kerja%20Sama%20dengan%20Lembaga%20Pemerintah/61%20-%2000%20PKS%20BJB%202011%20Sponsorship.pdf" TargetMode="External"/><Relationship Id="rId62" Type="http://schemas.openxmlformats.org/officeDocument/2006/relationships/hyperlink" Target="../MoU%20dan%20PKS%202012/00.%20Kerja%20Sama%20dengan%20Lembaga%20Pemerintah/48%20-%2000%20MoU%202006%20Newmont%20Pacific%20Nusantara.pdf" TargetMode="External"/><Relationship Id="rId83" Type="http://schemas.openxmlformats.org/officeDocument/2006/relationships/hyperlink" Target="../MoU%20dan%20PKS%202012/00.%20Kerja%20Sama%20dengan%20Lembaga%20Pemerintah/76%20-%2000%20PKS%202008%20BPPT.pdf" TargetMode="External"/><Relationship Id="rId179" Type="http://schemas.openxmlformats.org/officeDocument/2006/relationships/hyperlink" Target="..\MoU%202011\1.%202011%20MoU%20dan%20PKS\00.%20Kerja%20Sama%20dengan%20Lembaga%20Pemerintah\Kota%20Depok%20MoU%2020120001.pdf" TargetMode="External"/><Relationship Id="rId190" Type="http://schemas.openxmlformats.org/officeDocument/2006/relationships/hyperlink" Target="..\MoU%202011\1.%202011%20MoU%20dan%20PKS\02.%20Kerja%20Sama%20antar%20Perguruan%20tinggi\Polban%20PKS%201%202013.pdf" TargetMode="External"/><Relationship Id="rId204" Type="http://schemas.openxmlformats.org/officeDocument/2006/relationships/hyperlink" Target="..\MoU%202011\1.%202011%20MoU%20dan%20PKS\00.%20Kerja%20Sama%20dengan%20Lembaga%20Pemerintah\82%20-%2000%20MoU%202006%20MoU%20Departemen%20Keuangan%20RI.pdf" TargetMode="External"/><Relationship Id="rId225" Type="http://schemas.openxmlformats.org/officeDocument/2006/relationships/hyperlink" Target="..\MoU%202011\1.%202011%20MoU%20dan%20PKS\00.%20Kerja%20Sama%20dengan%20Lembaga%20Pemerintah\Sumedang%20MoU%202013.pdf" TargetMode="External"/><Relationship Id="rId246" Type="http://schemas.openxmlformats.org/officeDocument/2006/relationships/hyperlink" Target="../MoU%202011/1.%202011%20MoU%20dan%20PKS/02.%20Kerja%20Sama%20antar%20Perguruan%20tinggi/26%20-%2002%20%20MoU%202009%20Univ%20Muh%20Sukabumi%20(UMMI).bmp" TargetMode="External"/><Relationship Id="rId267" Type="http://schemas.openxmlformats.org/officeDocument/2006/relationships/hyperlink" Target="../MoU%202011/1.%202011%20MoU%20dan%20PKS/03.%20Kerja%20Sama%20dengan%20Perusahaan/29%20-%2003%20PKS%202011%20Star%20Energi.pdf" TargetMode="External"/><Relationship Id="rId288" Type="http://schemas.openxmlformats.org/officeDocument/2006/relationships/hyperlink" Target="../MoU%202011/1.%202011%20MoU%20dan%20PKS/02.%20Kerja%20Sama%20antar%20Perguruan%20tinggi/12%20-%2002%20-%202010%20MoU%20Universitas%20Mulawarman.pdf" TargetMode="External"/><Relationship Id="rId106" Type="http://schemas.openxmlformats.org/officeDocument/2006/relationships/hyperlink" Target="../MoU%202011/1.%202011%20MoU%20dan%20PKS/03.%20Kerja%20Sama%20dengan%20Perusahaan/07%20-%2000%20-%202007%20MoU%20PT%20Indosat%20Reginal%20Jawa%20Barat.pdf" TargetMode="External"/><Relationship Id="rId127" Type="http://schemas.openxmlformats.org/officeDocument/2006/relationships/hyperlink" Target="../MoU%202011/1.%202011%20MoU%20dan%20PKS/00.%20Kerja%20Sama%20dengan%20Lembaga%20Pemerintah/BJB%20Sponsorship%202012.pdf" TargetMode="External"/><Relationship Id="rId313" Type="http://schemas.openxmlformats.org/officeDocument/2006/relationships/hyperlink" Target="..\MoU%202011\1.%202011%20MoU%20dan%20PKS\00.%20Kerja%20Sama%20dengan%20Lembaga%20Pemerintah\Nias%20Barat%20Kab%20PKS%202014.pdf" TargetMode="External"/><Relationship Id="rId10" Type="http://schemas.openxmlformats.org/officeDocument/2006/relationships/hyperlink" Target="../MoU%202011/1.%202011%20MoU%20dan%20PKS/00.%20Kerja%20Sama%20dengan%20Lembaga%20Pemerintah/38%20-%2000%20MoU%20Kabupaten%20Kepulauan%20Anambas.pdf" TargetMode="External"/><Relationship Id="rId31" Type="http://schemas.openxmlformats.org/officeDocument/2006/relationships/hyperlink" Target="../MoU%202011/1.%202011%20MoU%20dan%20PKS/00.%20Kerja%20Sama%20dengan%20Lembaga%20Pemerintah/80%20-%2000%20PKS%202011%20Bank%20Rakyat%20Indonesia%20(PIN%20SMUP).pdf" TargetMode="External"/><Relationship Id="rId52" Type="http://schemas.openxmlformats.org/officeDocument/2006/relationships/hyperlink" Target="../MoU%202011/1.%202011%20MoU%20dan%20PKS/00.%20Kerja%20Sama%20dengan%20Lembaga%20Pemerintah/40%20-%2000%20PKS%202010%20Kabupaten%20Labuhanbatu%20Utara.pdf" TargetMode="External"/><Relationship Id="rId73" Type="http://schemas.openxmlformats.org/officeDocument/2006/relationships/hyperlink" Target="..\MoU%202011\1.%202011%20MoU%20dan%20PKS\00.%20Kerja%20Sama%20dengan%20Lembaga%20Pemerintah\55%20-%2000%20MoU%202006%20Menteri%20Kebudayaan%20dan%20Pariwisata.pdf" TargetMode="External"/><Relationship Id="rId94" Type="http://schemas.openxmlformats.org/officeDocument/2006/relationships/hyperlink" Target="../MoU%202011/1.%202011%20MoU%20dan%20PKS/01.%20Kerja%20Sama%20dengan%20Swasta%20atau%20LSM/07%20-%2001%20-%202007%20MoU%20Yayasan%20Univ%20Islam%20Bdg.pdf" TargetMode="External"/><Relationship Id="rId148" Type="http://schemas.openxmlformats.org/officeDocument/2006/relationships/hyperlink" Target="../MoU%202011/1.%202011%20MoU%20dan%20PKS/00.%20Kerja%20Sama%20dengan%20Lembaga%20Pemerintah/70%20-%2000%20PKS%202008%20BTN%20Persero%20(Fasilitas%20Kredit%20Ringan%20Batara).pdf" TargetMode="External"/><Relationship Id="rId169" Type="http://schemas.openxmlformats.org/officeDocument/2006/relationships/hyperlink" Target="..\MoU%202011\1.%202011%20MoU%20dan%20PKS\00.%20Kerja%20Sama%20dengan%20Lembaga%20Pemerintah\28%20-%2000%20MoU%20kota%20bogor.pdf" TargetMode="External"/><Relationship Id="rId334" Type="http://schemas.openxmlformats.org/officeDocument/2006/relationships/hyperlink" Target="..\MoU%202011\1.%202011%20MoU%20dan%20PKS\00.%20Kerja%20Sama%20dengan%20Lembaga%20Pemerintah\kemen%20pertanian%20pks%20215.pdf" TargetMode="External"/><Relationship Id="rId4" Type="http://schemas.openxmlformats.org/officeDocument/2006/relationships/hyperlink" Target="..\MoU%202011\1.%202011%20MoU%20dan%20PKS\00.%20Kerja%20Sama%20dengan%20Lembaga%20Pemerintah\07%20-%2000%20-%202007%20MoU%20Kab%20Karimun.pdf" TargetMode="External"/><Relationship Id="rId180" Type="http://schemas.openxmlformats.org/officeDocument/2006/relationships/hyperlink" Target="..\MoU%202011\1.%202011%20MoU%20dan%20PKS\00.%20Kerja%20Sama%20dengan%20Lembaga%20Pemerintah\Bank%20Mandir%20-%20PKS%202012.pdf" TargetMode="External"/><Relationship Id="rId215" Type="http://schemas.openxmlformats.org/officeDocument/2006/relationships/hyperlink" Target="../MoU%202011/1.%202011%20MoU%20dan%20PKS/00.%20Kerja%20Sama%20dengan%20Lembaga%20Pemerintah/106%20-%2000%20PKS%202009%20RS%20Bhayangkara%20Sartika.pdf" TargetMode="External"/><Relationship Id="rId236" Type="http://schemas.openxmlformats.org/officeDocument/2006/relationships/hyperlink" Target="..\MoU%202011\1.%202011%20MoU%20dan%20PKS\01.%20Kerja%20Sama%20dengan%20Swasta%20atau%20LSM\10%20-%2001%20-%202009%20MoU%20Yay%20Madania%20Indonesia.pdf" TargetMode="External"/><Relationship Id="rId257" Type="http://schemas.openxmlformats.org/officeDocument/2006/relationships/hyperlink" Target="..\MoU%202011\1.%202011%20MoU%20dan%20PKS\03.%20Kerja%20Sama%20dengan%20Perusahaan\20%20-%2000%20-%202009%20MoU%20PT%20Catalyst%20Business%20Solution.pdf" TargetMode="External"/><Relationship Id="rId278" Type="http://schemas.openxmlformats.org/officeDocument/2006/relationships/hyperlink" Target="..\MoU%202011\1.%202011%20MoU%20dan%20PKS\00.%20Kerja%20Sama%20dengan%20Lembaga%20Pemerintah\131%20-%2000%20MoU%202010%20Hukum%20HAM.pdf" TargetMode="External"/><Relationship Id="rId303" Type="http://schemas.openxmlformats.org/officeDocument/2006/relationships/hyperlink" Target="..\MoU%202011\1.%202011%20MoU%20dan%20PKS\03.%20Kerja%20Sama%20dengan%20Perusahaan\ADD%20PKS%20Triputra%202013.pdf" TargetMode="External"/><Relationship Id="rId42" Type="http://schemas.openxmlformats.org/officeDocument/2006/relationships/hyperlink" Target="../MoU%202011/1.%202011%20MoU%20dan%20PKS/00.%20Kerja%20Sama%20dengan%20Lembaga%20Pemerintah/101%20-%2000%20MoU%202011%20Kab%20Sumedang.pdf" TargetMode="External"/><Relationship Id="rId84" Type="http://schemas.openxmlformats.org/officeDocument/2006/relationships/hyperlink" Target="../MoU%20dan%20PKS%202012/00.%20Kerja%20Sama%20dengan%20Lembaga%20Pemerintah/80%20-%2000%20PKS%202009%20Bank%20Rakyat%20Indonesia%20(Smart%20Campus).pdf" TargetMode="External"/><Relationship Id="rId138" Type="http://schemas.openxmlformats.org/officeDocument/2006/relationships/hyperlink" Target="../MoU%202011/1.%202011%20MoU%20dan%20PKS/03.%20Kerja%20Sama%20dengan%20Perusahaan/32%20-%2003%20PKS%202011%20PT%20Triputra%20Investindo%20Arya.pdf" TargetMode="External"/><Relationship Id="rId345" Type="http://schemas.openxmlformats.org/officeDocument/2006/relationships/hyperlink" Target="..\MoU%202011\1.%202011%20MoU%20dan%20PKS\03.%20Kerja%20Sama%20dengan%20Perusahaan\Citilink%20MoU%202014.pdf" TargetMode="External"/><Relationship Id="rId191" Type="http://schemas.openxmlformats.org/officeDocument/2006/relationships/hyperlink" Target="..\MoU%202011\1.%202011%20MoU%20dan%20PKS\02.%20Kerja%20Sama%20antar%20Perguruan%20tinggi\Polban%20PKS%202%202013.pdf" TargetMode="External"/><Relationship Id="rId205" Type="http://schemas.openxmlformats.org/officeDocument/2006/relationships/hyperlink" Target="../MoU%202011/1.%202011%20MoU%20dan%20PKS/00.%20Kerja%20Sama%20dengan%20Lembaga%20Pemerintah/84%20-%2000%20MoU%202009%20PT%20Kalbe%20Farma.pdf" TargetMode="External"/><Relationship Id="rId247" Type="http://schemas.openxmlformats.org/officeDocument/2006/relationships/hyperlink" Target="..\MoU%202011\1.%202011%20MoU%20dan%20PKS\02.%20Kerja%20Sama%20antar%20Perguruan%20tinggi\27%20-%2002%20%20MoU%202009%20Univ%20Pelita%20Harapan.bmp" TargetMode="External"/><Relationship Id="rId107" Type="http://schemas.openxmlformats.org/officeDocument/2006/relationships/hyperlink" Target="../MoU%202011/1.%202011%20MoU%20dan%20PKS/03.%20Kerja%20Sama%20dengan%20Perusahaan/15%20-%2000%20-%202009%20MoU%20Toshiba%20(Singapore)%20PTE%20LTD.pdf" TargetMode="External"/><Relationship Id="rId289" Type="http://schemas.openxmlformats.org/officeDocument/2006/relationships/hyperlink" Target="..\MoU%202011\1.%202011%20MoU%20dan%20PKS\02.%20Kerja%20Sama%20antar%20Perguruan%20tinggi\Unissila%20MoU%202010.pdf" TargetMode="External"/><Relationship Id="rId11" Type="http://schemas.openxmlformats.org/officeDocument/2006/relationships/hyperlink" Target="../MoU%202011/1.%202011%20MoU%20dan%20PKS/00.%20Kerja%20Sama%20dengan%20Lembaga%20Pemerintah/56%20-%2000%20MoU%20Komisi%20Pemberantasan%20Korupsi.pdf" TargetMode="External"/><Relationship Id="rId53" Type="http://schemas.openxmlformats.org/officeDocument/2006/relationships/hyperlink" Target="../MoU%20dan%20PKS%202012/00.%20Kerja%20Sama%20dengan%20Lembaga%20Pemerintah/42%20-%2000%20PKS%202010%20Kabupaten%20Labuhanbatu%20Selatan.pdf" TargetMode="External"/><Relationship Id="rId149" Type="http://schemas.openxmlformats.org/officeDocument/2006/relationships/hyperlink" Target="../MoU%202011/1.%202011%20MoU%20dan%20PKS/00.%20Kerja%20Sama%20dengan%20Lembaga%20Pemerintah/72%20-%2000%20MoU%202008%20Mahkamah%20Konstitusi.pdf" TargetMode="External"/><Relationship Id="rId314" Type="http://schemas.openxmlformats.org/officeDocument/2006/relationships/hyperlink" Target="..\MoU%202011\1.%202011%20MoU%20dan%20PKS\00.%20Kerja%20Sama%20dengan%20Lembaga%20Pemerintah\Nias%20Kab%20PKS%202014.pdf" TargetMode="External"/><Relationship Id="rId95" Type="http://schemas.openxmlformats.org/officeDocument/2006/relationships/hyperlink" Target="../MoU%202011/1.%202011%20MoU%20dan%20PKS/01.%20Kerja%20Sama%20dengan%20Swasta%20atau%20LSM/08%20-%2001%20-%202007%20MoU%20Yay%20Pen%20Tinggi%20Bina%20Putra%20Banjar.pdf" TargetMode="External"/><Relationship Id="rId160" Type="http://schemas.openxmlformats.org/officeDocument/2006/relationships/hyperlink" Target="..\MoU%202011\1.%202011%20MoU%20dan%20PKS\02.%20Kerja%20Sama%20antar%20Perguruan%20tinggi\24%20-%2002%20%20MoU%202008%20Univ%20Lancang%20Kuning.bmp" TargetMode="External"/><Relationship Id="rId216" Type="http://schemas.openxmlformats.org/officeDocument/2006/relationships/hyperlink" Target="..\MoU%202011\1.%202011%20MoU%20dan%20PKS\00.%20Kerja%20Sama%20dengan%20Lembaga%20Pemerintah\107%20-00%20ADD%202008%20RSU%20Kab%20Sumedang.pdf" TargetMode="External"/><Relationship Id="rId258" Type="http://schemas.openxmlformats.org/officeDocument/2006/relationships/hyperlink" Target="../MoU%202011/1.%202011%20MoU%20dan%20PKS/03.%20Kerja%20Sama%20dengan%20Perusahaan/20%20-%2000%20-%202009%20PKS%20PT%20Catalyst%20Business%20Solution.pdf" TargetMode="External"/><Relationship Id="rId22" Type="http://schemas.openxmlformats.org/officeDocument/2006/relationships/hyperlink" Target="../MoU%202011/1.%202011%20MoU%20dan%20PKS/00.%20Kerja%20Sama%20dengan%20Lembaga%20Pemerintah/60%20-%2000%20MoU%202007%20Taspen.pdf" TargetMode="External"/><Relationship Id="rId64" Type="http://schemas.openxmlformats.org/officeDocument/2006/relationships/hyperlink" Target="../MoU%20dan%20PKS%202012/00.%20Kerja%20Sama%20dengan%20Lembaga%20Pemerintah/50%20-%2000%20MoU%202006%20Pal%20Indonesia.pdf" TargetMode="External"/><Relationship Id="rId118" Type="http://schemas.openxmlformats.org/officeDocument/2006/relationships/hyperlink" Target="../MoU%202011/1.%202011%20MoU%20dan%20PKS/03.%20Kerja%20Sama%20dengan%20Perusahaan/24%20-%2000%20-%202009%20MoU%20PT%20Acer%20Indonesia.pdf" TargetMode="External"/><Relationship Id="rId325" Type="http://schemas.openxmlformats.org/officeDocument/2006/relationships/hyperlink" Target="..\MoU%202011\1.%202011%20MoU%20dan%20PKS\00.%20Kerja%20Sama%20dengan%20Lembaga%20Pemerintah\Toba%20Samosir%20PKS%202014.pdf" TargetMode="External"/><Relationship Id="rId171" Type="http://schemas.openxmlformats.org/officeDocument/2006/relationships/hyperlink" Target="../MoU%202011/1.%202011%20MoU%20dan%20PKS/00.%20Kerja%20Sama%20dengan%20Lembaga%20Pemerintah/118%20-%2000%20PKS%202008%20Bukit%20Tinggi.pdf" TargetMode="External"/><Relationship Id="rId227" Type="http://schemas.openxmlformats.org/officeDocument/2006/relationships/hyperlink" Target="../MoU%202011/1.%202011%20MoU%20dan%20PKS/00.%20Kerja%20Sama%20dengan%20Lembaga%20Pemerintah/BTN%20Beasiswa%20PKS%202013.pdf" TargetMode="External"/><Relationship Id="rId269" Type="http://schemas.openxmlformats.org/officeDocument/2006/relationships/hyperlink" Target="..\MoU%202011\1.%202011%20MoU%20dan%20PKS\00.%20Kerja%20Sama%20dengan%20Lembaga%20Pemerintah\The%20Asia%20Foundation%202012.pdf" TargetMode="External"/><Relationship Id="rId33" Type="http://schemas.openxmlformats.org/officeDocument/2006/relationships/hyperlink" Target="../MoU%202011/1.%202011%20MoU%20dan%20PKS/00.%20Kerja%20Sama%20dengan%20Lembaga%20Pemerintah/88%20-%2000%20MoU%202009%20Departemen%20Luar%20Negeri%20RI.pdf" TargetMode="External"/><Relationship Id="rId129" Type="http://schemas.openxmlformats.org/officeDocument/2006/relationships/hyperlink" Target="..\MoU%202011\1.%202011%20MoU%20dan%20PKS\00.%20Kerja%20Sama%20dengan%20Lembaga%20Pemerintah\12%20-%2000%20-%202008%20MoU%20Kab%20Subang.pdf" TargetMode="External"/><Relationship Id="rId280" Type="http://schemas.openxmlformats.org/officeDocument/2006/relationships/hyperlink" Target="..\MoU%202011\1.%202011%20MoU%20dan%20PKS\00.%20Kerja%20Sama%20dengan%20Lembaga%20Pemerintah\RSHS%20PKS%202012.pdf" TargetMode="External"/><Relationship Id="rId336" Type="http://schemas.openxmlformats.org/officeDocument/2006/relationships/hyperlink" Target="..\MoU%202011\1.%202011%20MoU%20dan%20PKS\00.%20Kerja%20Sama%20dengan%20Lembaga%20Pemerintah\Cimahi%20Kota%20-%20FEB%20%20PKS%202015.pdf" TargetMode="External"/><Relationship Id="rId75" Type="http://schemas.openxmlformats.org/officeDocument/2006/relationships/hyperlink" Target="../MoU%20dan%20PKS%202012/00.%20Kerja%20Sama%20dengan%20Lembaga%20Pemerintah/64%20-%2000%20PKS%202011%20Bank%20Indonesia.pdf" TargetMode="External"/><Relationship Id="rId140" Type="http://schemas.openxmlformats.org/officeDocument/2006/relationships/hyperlink" Target="../MoU%202011/1.%202011%20MoU%20dan%20PKS/00.%20Kerja%20Sama%20dengan%20Lembaga%20Pemerintah/13-%2000%20-%202008%20MoU%20Kota%20Bandung.pdf" TargetMode="External"/><Relationship Id="rId182" Type="http://schemas.openxmlformats.org/officeDocument/2006/relationships/hyperlink" Target="../MoU%202011/1.%202011%20MoU%20dan%20PKS/00.%20Kerja%20Sama%20dengan%20Lembaga%20Pemerintah/MAndiri%20Bank%20PKS%20SMUP%202013-2014.pdf" TargetMode="External"/><Relationship Id="rId6" Type="http://schemas.openxmlformats.org/officeDocument/2006/relationships/hyperlink" Target="..\MoU%202011\1.%202011%20MoU%20dan%20PKS\00.%20Kerja%20Sama%20dengan%20Lembaga%20Pemerintah\08%20-%2000%20-%202007%20PKS%20Kab%20Tasikmalaya%20%20(Penelitian).pdf" TargetMode="External"/><Relationship Id="rId238" Type="http://schemas.openxmlformats.org/officeDocument/2006/relationships/hyperlink" Target="../MoU%202011/1.%202011%20MoU%20dan%20PKS/01.%20Kerja%20Sama%20dengan%20Swasta%20atau%20LSM/11%20-%2001%20-%202009%20%20PKS%20Yay%20Pendidik%20Tunas%20Ind.pdf" TargetMode="External"/><Relationship Id="rId291" Type="http://schemas.openxmlformats.org/officeDocument/2006/relationships/hyperlink" Target="..\MoU%202011\1.%202011%20MoU%20dan%20PKS\03.%20Kerja%20Sama%20dengan%20Perusahaan\28%20-%2000%20-%202010%20MoU%20PT%20Bank%20Himpunan%20Saudara%201906.pdf" TargetMode="External"/><Relationship Id="rId305" Type="http://schemas.openxmlformats.org/officeDocument/2006/relationships/hyperlink" Target="..\MoU%202011\1.%202011%20MoU%20dan%20PKS\03.%20Kerja%20Sama%20dengan%20Perusahaan\The%20Asian%20Foundation%20MoU%202014.pdf" TargetMode="External"/><Relationship Id="rId347" Type="http://schemas.openxmlformats.org/officeDocument/2006/relationships/printerSettings" Target="../printerSettings/printerSettings2.bin"/><Relationship Id="rId44" Type="http://schemas.openxmlformats.org/officeDocument/2006/relationships/hyperlink" Target="../MoU%202011/1.%202011%20MoU%20dan%20PKS/00.%20Kerja%20Sama%20dengan%20Lembaga%20Pemerintah/119%20-%2000%20PKS%202011%20SEAMOLEC.pdf" TargetMode="External"/><Relationship Id="rId86" Type="http://schemas.openxmlformats.org/officeDocument/2006/relationships/hyperlink" Target="../MoU%20dan%20PKS%202012/00.%20Kerja%20Sama%20dengan%20Lembaga%20Pemerintah/86%20-%2000%20PKS%202009%20Badan%20SAR%20Nasiona%20(CPNS).pdf" TargetMode="External"/><Relationship Id="rId151" Type="http://schemas.openxmlformats.org/officeDocument/2006/relationships/hyperlink" Target="..\MoU%202011\1.%202011%20MoU%20dan%20PKS\00.%20Kerja%20Sama%20dengan%20Lembaga%20Pemerintah\76%20-%2000%20MoU%202008%20BPPT.pdf" TargetMode="External"/><Relationship Id="rId193" Type="http://schemas.openxmlformats.org/officeDocument/2006/relationships/hyperlink" Target="..\MoU%202011\1.%202011%20MoU%20dan%20PKS\00.%20Kerja%20Sama%20dengan%20Lembaga%20Pemerintah\29%20-%2000%20MoU%20Kabupaten%20Poso.pdf" TargetMode="External"/><Relationship Id="rId207" Type="http://schemas.openxmlformats.org/officeDocument/2006/relationships/hyperlink" Target="../MoU%202011/1.%202011%20MoU%20dan%20PKS/00.%20Kerja%20Sama%20dengan%20Lembaga%20Pemerintah/85%20-%2000%20ADD%202009%20%20Dinas%20Kes%20kab%20Sumedang.pdf" TargetMode="External"/><Relationship Id="rId249" Type="http://schemas.openxmlformats.org/officeDocument/2006/relationships/hyperlink" Target="../MoU%202011/1.%202011%20MoU%20dan%20PKS/02.%20Kerja%20Sama%20antar%20Perguruan%20tinggi/29%20-%2002%20%20MoU%202009%20Stikes%20Muhamadiyah%20Ciamis.bmp" TargetMode="External"/><Relationship Id="rId13" Type="http://schemas.openxmlformats.org/officeDocument/2006/relationships/hyperlink" Target="../MoU%202011/1.%202011%20MoU%20dan%20PKS/00.%20Kerja%20Sama%20dengan%20Lembaga%20Pemerintah/57%20-%2000%20MoU%202007%20Bdan%20Pertanahan%20Nasional.pdf" TargetMode="External"/><Relationship Id="rId109" Type="http://schemas.openxmlformats.org/officeDocument/2006/relationships/hyperlink" Target="../MoU%202011/1.%202011%20MoU%20dan%20PKS/03.%20Kerja%20Sama%20dengan%20Perusahaan/16%20-%2000%20-%202009%20MoU%20PT%20Aneka%20Infokom%20Tekindo.pdf" TargetMode="External"/><Relationship Id="rId260" Type="http://schemas.openxmlformats.org/officeDocument/2006/relationships/hyperlink" Target="..\MoU%202011\1.%202011%20MoU%20dan%20PKS\03.%20Kerja%20Sama%20dengan%20Perusahaan\22%20-%2000%20-%202009%20MoU%20PT%20Exodus%20Rekawisatama.pdf" TargetMode="External"/><Relationship Id="rId316" Type="http://schemas.openxmlformats.org/officeDocument/2006/relationships/hyperlink" Target="..\MoU%202011\1.%202011%20MoU%20dan%20PKS\00.%20Kerja%20Sama%20dengan%20Lembaga%20Pemerintah\40%20-%2000%20MoU%20Kabupaten%20Labuhan%20Batu%20Utara.pdf" TargetMode="External"/><Relationship Id="rId55" Type="http://schemas.openxmlformats.org/officeDocument/2006/relationships/hyperlink" Target="../MoU%20dan%20PKS%202012/00.%20Kerja%20Sama%20dengan%20Lembaga%20Pemerintah/44%20-%2000%20PKS%202010%20DOMPU%20(SeleksI%20cpns).pdf" TargetMode="External"/><Relationship Id="rId97" Type="http://schemas.openxmlformats.org/officeDocument/2006/relationships/hyperlink" Target="../MoU%202011/1.%202011%20MoU%20dan%20PKS/02.%20Kerja%20Sama%20antar%20Perguruan%20tinggi/04%20-%2002%20-%202007%20MoU%20Universitas%20Gorontalo.pdf" TargetMode="External"/><Relationship Id="rId120" Type="http://schemas.openxmlformats.org/officeDocument/2006/relationships/hyperlink" Target="../MoU%202011/1.%202011%20MoU%20dan%20PKS/03.%20Kerja%20Sama%20dengan%20Perusahaan/29%20-%2000%20-%202010%20PKS%20Star%20Energy.pdf" TargetMode="External"/><Relationship Id="rId162" Type="http://schemas.openxmlformats.org/officeDocument/2006/relationships/hyperlink" Target="../MoU%202011/1.%202011%20MoU%20dan%20PKS/00.%20Kerja%20Sama%20dengan%20Lembaga%20Pemerintah/24%20-%2000%20MoU%20Kabupaten%20Majalengka.pdf" TargetMode="External"/><Relationship Id="rId218" Type="http://schemas.openxmlformats.org/officeDocument/2006/relationships/hyperlink" Target="../MoU%202011/1.%202011%20MoU%20dan%20PKS/00.%20Kerja%20Sama%20dengan%20Lembaga%20Pemerintah/110%20-%2000%20ADD%202009%20RSU%20Kab%20Majalaya.pdf" TargetMode="External"/><Relationship Id="rId271" Type="http://schemas.openxmlformats.org/officeDocument/2006/relationships/hyperlink" Target="..\MoU%202011\1.%202011%20MoU%20dan%20PKS\00.%20Kerja%20Sama%20dengan%20Lembaga%20Pemerintah\132-%2000%20MoU%202011%20LKPP.pdf" TargetMode="External"/><Relationship Id="rId24" Type="http://schemas.openxmlformats.org/officeDocument/2006/relationships/hyperlink" Target="..\MoU%202011\1.%202011%20MoU%20dan%20PKS\00.%20Kerja%20Sama%20dengan%20Lembaga%20Pemerintah\64%20-%2000%20MoU%202007%20Gubernur%20Bank%20Indonesia.pdf" TargetMode="External"/><Relationship Id="rId66" Type="http://schemas.openxmlformats.org/officeDocument/2006/relationships/hyperlink" Target="../MoU%20dan%20PKS%202012/00.%20Kerja%20Sama%20dengan%20Lembaga%20Pemerintah/52%20-%2000%20MoU%202006%20Bank%20Mandiri%20Persero.pdf" TargetMode="External"/><Relationship Id="rId131" Type="http://schemas.openxmlformats.org/officeDocument/2006/relationships/hyperlink" Target="../MoU%202011/1.%202011%20MoU%20dan%20PKS/00.%20Kerja%20Sama%20dengan%20Lembaga%20Pemerintah/14%20-%2000%20-%202008%20PKS%20Kab%20Bandung%20Barat.pdf" TargetMode="External"/><Relationship Id="rId327" Type="http://schemas.openxmlformats.org/officeDocument/2006/relationships/hyperlink" Target="..\MoU%202011\1.%202011%20MoU%20dan%20PKS\00.%20Kerja%20Sama%20dengan%20Lembaga%20Pemerintah\Kota%20Depok%20MoU%202014.pdf" TargetMode="External"/><Relationship Id="rId173" Type="http://schemas.openxmlformats.org/officeDocument/2006/relationships/hyperlink" Target="../MoU%202011/1.%202011%20MoU%20dan%20PKS/00.%20Kerja%20Sama%20dengan%20Lembaga%20Pemerintah/108%20-%2000%20PKS%202009%20RSU%20Aceh.pdf" TargetMode="External"/><Relationship Id="rId229" Type="http://schemas.openxmlformats.org/officeDocument/2006/relationships/hyperlink" Target="..\MoU%202011\1.%202011%20MoU%20dan%20PKS\00.%20Kerja%20Sama%20dengan%20Lembaga%20Pemerintah\Bank%20Mandiri%20DPLK%201%20PKS%202014.pdf" TargetMode="External"/><Relationship Id="rId240" Type="http://schemas.openxmlformats.org/officeDocument/2006/relationships/hyperlink" Target="../MoU%202011/1.%202011%20MoU%20dan%20PKS/01.%20Kerja%20Sama%20dengan%20Swasta%20atau%20LSM/20%20-%2001%20-%20ADD%202009%20Rumah%20sakit%20khusus%20ibu%20dan%20anak%20kota%20bandung.pdf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..\MoU%202011\1.%202011%20MoU%20dan%20PKS\00.%20Kerja%20Sama%20dengan%20Lembaga%20Pemerintah\LPDP%20ADD%20MoU%202014.pdf" TargetMode="External"/><Relationship Id="rId21" Type="http://schemas.openxmlformats.org/officeDocument/2006/relationships/hyperlink" Target="../MoU%202011/1.%202011%20MoU%20dan%20PKS/00.%20Kerja%20Sama%20dengan%20Lembaga%20Pemerintah/136%20-%2000%20MoU%202012%20Jambi%20Gubernur.pdf" TargetMode="External"/><Relationship Id="rId42" Type="http://schemas.openxmlformats.org/officeDocument/2006/relationships/hyperlink" Target="..\MoU%202011\1.%202011%20MoU%20dan%20PKS\00.%20Kerja%20Sama%20dengan%20Lembaga%20Pemerintah\Kementerian%20Perhubungan%202012.pdf" TargetMode="External"/><Relationship Id="rId63" Type="http://schemas.openxmlformats.org/officeDocument/2006/relationships/hyperlink" Target="..\MoU%202011\1.%202011%20MoU%20dan%20PKS\00.%20Kerja%20Sama%20dengan%20Lembaga%20Pemerintah\ESDM%20Badan%20Geologi%20-%20FTG%20Unpad%20PKS%202013.pdf" TargetMode="External"/><Relationship Id="rId84" Type="http://schemas.openxmlformats.org/officeDocument/2006/relationships/hyperlink" Target="..\MoU%202011\1.%202011%20MoU%20dan%20PKS\00.%20Kerja%20Sama%20dengan%20Lembaga%20Pemerintah\Kepahyang%20Kab%20MoU%202014.pdf" TargetMode="External"/><Relationship Id="rId138" Type="http://schemas.openxmlformats.org/officeDocument/2006/relationships/hyperlink" Target="..\MoU%202011\1.%202011%20MoU%20dan%20PKS\00.%20Kerja%20Sama%20dengan%20Lembaga%20Pemerintah\Garuda%20Dir%20Niaga%20MoU%202015.pdf" TargetMode="External"/><Relationship Id="rId159" Type="http://schemas.openxmlformats.org/officeDocument/2006/relationships/hyperlink" Target="..\MoU%202011\1.%202011%20MoU%20dan%20PKS\00.%20Kerja%20Sama%20dengan%20Lembaga%20Pemerintah\MPR%20RI%20MoU%202015.pdf" TargetMode="External"/><Relationship Id="rId170" Type="http://schemas.openxmlformats.org/officeDocument/2006/relationships/hyperlink" Target="..\MoU%202011\1.%202011%20MoU%20dan%20PKS\00.%20Kerja%20Sama%20dengan%20Lembaga%20Pemerintah\Maluku%20Provinsi%20MoU%202015.pdf" TargetMode="External"/><Relationship Id="rId191" Type="http://schemas.openxmlformats.org/officeDocument/2006/relationships/hyperlink" Target="..\MoU%202011\1.%202011%20MoU%20dan%20PKS\00.%20Kerja%20Sama%20dengan%20Lembaga%20Pemerintah\BJB%20-%20WR%201%20PKS%202013.pdf" TargetMode="External"/><Relationship Id="rId205" Type="http://schemas.openxmlformats.org/officeDocument/2006/relationships/hyperlink" Target="..\MoU%202011\1.%202011%20MoU%20dan%20PKS\00.%20Kerja%20Sama%20dengan%20Lembaga%20Pemerintah\Kabupaten%20Indramayu%20MoU%202016.pdf" TargetMode="External"/><Relationship Id="rId107" Type="http://schemas.openxmlformats.org/officeDocument/2006/relationships/hyperlink" Target="..\MoU%202011\1.%202011%20MoU%20dan%20PKS\00.%20Kerja%20Sama%20dengan%20Lembaga%20Pemerintah\Nias%20Utara%20Kab%202014.pdf" TargetMode="External"/><Relationship Id="rId11" Type="http://schemas.openxmlformats.org/officeDocument/2006/relationships/hyperlink" Target="..\MoU%202011\1.%202011%20MoU%20dan%20PKS\00.%20Kerja%20Sama%20dengan%20Lembaga%20Pemerintah\124%20-%2000%20MoU%202011%20Kab%20Kotabaru%20.pdf" TargetMode="External"/><Relationship Id="rId32" Type="http://schemas.openxmlformats.org/officeDocument/2006/relationships/hyperlink" Target="..\MoU%202011\1.%202011%20MoU%20dan%20PKS\00.%20Kerja%20Sama%20dengan%20Lembaga%20Pemerintah\Perum%20Jasa%20Tirta%20II%20Jatiluhur%20MoU%202012.pdf" TargetMode="External"/><Relationship Id="rId53" Type="http://schemas.openxmlformats.org/officeDocument/2006/relationships/hyperlink" Target="..\MoU%202011\1.%202011%20MoU%20dan%20PKS\00.%20Kerja%20Sama%20dengan%20Lembaga%20Pemerintah\Bangka%20Kab%20mou%202013.pdf" TargetMode="External"/><Relationship Id="rId74" Type="http://schemas.openxmlformats.org/officeDocument/2006/relationships/hyperlink" Target="..\MoU%202011\1.%202011%20MoU%20dan%20PKS\00.%20Kerja%20Sama%20dengan%20Lembaga%20Pemerintah\Pupuk%20Kujang%20MoU%202013.pdf" TargetMode="External"/><Relationship Id="rId128" Type="http://schemas.openxmlformats.org/officeDocument/2006/relationships/hyperlink" Target="..\MoU%202011\1.%202011%20MoU%20dan%20PKS\00.%20Kerja%20Sama%20dengan%20Lembaga%20Pemerintah\BPPT%20PKS%20Beasiswa%202014.pdf" TargetMode="External"/><Relationship Id="rId149" Type="http://schemas.openxmlformats.org/officeDocument/2006/relationships/hyperlink" Target="..\MoU%202011\1.%202011%20MoU%20dan%20PKS\00.%20Kerja%20Sama%20dengan%20Lembaga%20Pemerintah\Dahana%20Pt%20MoU%202015.pdf" TargetMode="External"/><Relationship Id="rId5" Type="http://schemas.openxmlformats.org/officeDocument/2006/relationships/hyperlink" Target="..\MoU%202011\1.%202011%20MoU%20dan%20PKS\00.%20Kerja%20Sama%20dengan%20Lembaga%20Pemerintah\99%20-%2000%20-%202011%20MoU%20TNI%20AU.pdf" TargetMode="External"/><Relationship Id="rId95" Type="http://schemas.openxmlformats.org/officeDocument/2006/relationships/hyperlink" Target="..\MoU%202011\1.%202011%20MoU%20dan%20PKS\00.%20Kerja%20Sama%20dengan%20Lembaga%20Pemerintah\Lapan%20PKS%202014.pdf" TargetMode="External"/><Relationship Id="rId160" Type="http://schemas.openxmlformats.org/officeDocument/2006/relationships/hyperlink" Target="..\MoU%202011\1.%202011%20MoU%20dan%20PKS\00.%20Kerja%20Sama%20dengan%20Lembaga%20Pemerintah\Provinsi%20Bengkulu%20MoU%20%202015.pdf" TargetMode="External"/><Relationship Id="rId181" Type="http://schemas.openxmlformats.org/officeDocument/2006/relationships/hyperlink" Target="..\MoU%202011\1.%202011%20MoU%20dan%20PKS\00.%20Kerja%20Sama%20dengan%20Lembaga%20Pemerintah\Kementerian%20Koor%20Bid%20Pem%20Manusia%20dan%20Kebudayaan%20MoU%202015%20oke.pdf" TargetMode="External"/><Relationship Id="rId216" Type="http://schemas.openxmlformats.org/officeDocument/2006/relationships/hyperlink" Target="..\MoU%202011\1.%202011%20MoU%20dan%20PKS\00.%20Kerja%20Sama%20dengan%20Lembaga%20Pemerintah\Dinas%20Pertanian%20Prov%20Lampung%20-%20FTIP%20%20PKS%202016.pdf" TargetMode="External"/><Relationship Id="rId22" Type="http://schemas.openxmlformats.org/officeDocument/2006/relationships/hyperlink" Target="..\MoU%202011\1.%202011%20MoU%20dan%20PKS\00.%20Kerja%20Sama%20dengan%20Lembaga%20Pemerintah\137%20-%2000%20MoU%202012%20TVRI%20JABAR.pdf" TargetMode="External"/><Relationship Id="rId43" Type="http://schemas.openxmlformats.org/officeDocument/2006/relationships/hyperlink" Target="..\MoU%202011\1.%202011%20MoU%20dan%20PKS\00.%20Kerja%20Sama%20dengan%20Lembaga%20Pemerintah\Badan%20litbangkes%20Pertanian%20MoU%202013.pdf" TargetMode="External"/><Relationship Id="rId64" Type="http://schemas.openxmlformats.org/officeDocument/2006/relationships/hyperlink" Target="..\MoU%202011\1.%202011%20MoU%20dan%20PKS\00.%20Kerja%20Sama%20dengan%20Lembaga%20Pemerintah\Kabupaten%20Bandung%20Barat%20MoU%202013.pdf" TargetMode="External"/><Relationship Id="rId118" Type="http://schemas.openxmlformats.org/officeDocument/2006/relationships/hyperlink" Target="..\MoU%202011\1.%202011%20MoU%20dan%20PKS\00.%20Kerja%20Sama%20dengan%20Lembaga%20Pemerintah\Purwakarat%20Kab%20MoU%202014.pdf" TargetMode="External"/><Relationship Id="rId139" Type="http://schemas.openxmlformats.org/officeDocument/2006/relationships/hyperlink" Target="..\MoU%202011\1.%202011%20MoU%20dan%20PKS\00.%20Kerja%20Sama%20dengan%20Lembaga%20Pemerintah\Kaur%20Kab%20MoU%202015.pdf" TargetMode="External"/><Relationship Id="rId85" Type="http://schemas.openxmlformats.org/officeDocument/2006/relationships/hyperlink" Target="..\MoU%202011\1.%202011%20MoU%20dan%20PKS\00.%20Kerja%20Sama%20dengan%20Lembaga%20Pemerintah\Lapas%20PKS%202013.pdf" TargetMode="External"/><Relationship Id="rId150" Type="http://schemas.openxmlformats.org/officeDocument/2006/relationships/hyperlink" Target="..\MoU%202011\1.%202011%20MoU%20dan%20PKS\00.%20Kerja%20Sama%20dengan%20Lembaga%20Pemerintah\Pindad%20MoU%202015.pdf" TargetMode="External"/><Relationship Id="rId171" Type="http://schemas.openxmlformats.org/officeDocument/2006/relationships/hyperlink" Target="..\MoU%202011\1.%202011%20MoU%20dan%20PKS\00.%20Kerja%20Sama%20dengan%20Lembaga%20Pemerintah\Sumedang%20Kabupaten%20MoU%202015.pdf" TargetMode="External"/><Relationship Id="rId192" Type="http://schemas.openxmlformats.org/officeDocument/2006/relationships/hyperlink" Target="..\MoU%202011\1.%202011%20MoU%20dan%20PKS\00.%20Kerja%20Sama%20dengan%20Lembaga%20Pemerintah\BJB%20-%20WR2%202013.pdf" TargetMode="External"/><Relationship Id="rId206" Type="http://schemas.openxmlformats.org/officeDocument/2006/relationships/hyperlink" Target="..\MoU%202011\1.%202011%20MoU%20dan%20PKS\00.%20Kerja%20Sama%20dengan%20Lembaga%20Pemerintah\Kabupaten%20Sukabumi%20MoU%202016.pdf" TargetMode="External"/><Relationship Id="rId12" Type="http://schemas.openxmlformats.org/officeDocument/2006/relationships/hyperlink" Target="../MoU%202011/1.%202011%20MoU%20dan%20PKS/00.%20Kerja%20Sama%20dengan%20Lembaga%20Pemerintah/124%20-%2000%20MoU%202011%20Kab%20Muara%20Enim.pdf" TargetMode="External"/><Relationship Id="rId33" Type="http://schemas.openxmlformats.org/officeDocument/2006/relationships/hyperlink" Target="../MoU%202011/1.%202011%20MoU%20dan%20PKS/00.%20Kerja%20Sama%20dengan%20Lembaga%20Pemerintah/Direktorat%20%20Kekuatan%20-%20Unpad%20MoU%202012.pdf" TargetMode="External"/><Relationship Id="rId108" Type="http://schemas.openxmlformats.org/officeDocument/2006/relationships/hyperlink" Target="..\MoU%202011\1.%202011%20MoU%20dan%20PKS\00.%20Kerja%20Sama%20dengan%20Lembaga%20Pemerintah\Nias%20Kab%20MoU%202014.pdf" TargetMode="External"/><Relationship Id="rId129" Type="http://schemas.openxmlformats.org/officeDocument/2006/relationships/hyperlink" Target="..\MoU%202011\1.%202011%20MoU%20dan%20PKS\00.%20Kerja%20Sama%20dengan%20Lembaga%20Pemerintah\Indragiri%20Hulu%20Kab%20MoU%2020150001.pdf" TargetMode="External"/><Relationship Id="rId54" Type="http://schemas.openxmlformats.org/officeDocument/2006/relationships/hyperlink" Target="../MoU%202011/1.%202011%20MoU%20dan%20PKS/00.%20Kerja%20Sama%20dengan%20Lembaga%20Pemerintah/Rokan%20Hulu.pdf" TargetMode="External"/><Relationship Id="rId75" Type="http://schemas.openxmlformats.org/officeDocument/2006/relationships/hyperlink" Target="..\MoU%202011\1.%202011%20MoU%20dan%20PKS\00.%20Kerja%20Sama%20dengan%20Lembaga%20Pemerintah\Maluku%20TB%20MoU%202013.pdf" TargetMode="External"/><Relationship Id="rId96" Type="http://schemas.openxmlformats.org/officeDocument/2006/relationships/hyperlink" Target="..\MoU%202011\1.%202011%20MoU%20dan%20PKS\00.%20Kerja%20Sama%20dengan%20Lembaga%20Pemerintah\Ciamis%20Kab%20MoU%202014.pdf" TargetMode="External"/><Relationship Id="rId140" Type="http://schemas.openxmlformats.org/officeDocument/2006/relationships/hyperlink" Target="..\MoU%202011\1.%202011%20MoU%20dan%20PKS\00.%20Kerja%20Sama%20dengan%20Lembaga%20Pemerintah\Buru%20Kab%20MoU%2020%2015.pdf" TargetMode="External"/><Relationship Id="rId161" Type="http://schemas.openxmlformats.org/officeDocument/2006/relationships/hyperlink" Target="..\MoU%202011\1.%202011%20MoU%20dan%20PKS\00.%20Kerja%20Sama%20dengan%20Lembaga%20Pemerintah\Kementerian%20Koor%20Bid%20Pem%20Manusia%20dan%20Kebudayaan%20MoU%202015.pdf" TargetMode="External"/><Relationship Id="rId182" Type="http://schemas.openxmlformats.org/officeDocument/2006/relationships/hyperlink" Target="..\MoU%202011\1.%202011%20MoU%20dan%20PKS\00.%20Kerja%20Sama%20dengan%20Lembaga%20Pemerintah\Tasik%20Kab%20MoU%202015.pdf" TargetMode="External"/><Relationship Id="rId217" Type="http://schemas.openxmlformats.org/officeDocument/2006/relationships/hyperlink" Target="..\MoU%202011\1.%202011%20MoU%20dan%20PKS\00.%20Kerja%20Sama%20dengan%20Lembaga%20Pemerintah\Dinas%20Pertanian%20Provinsi%20Maluku%20-%20FTIP%2046%20PKS%202016.pdf" TargetMode="External"/><Relationship Id="rId6" Type="http://schemas.openxmlformats.org/officeDocument/2006/relationships/hyperlink" Target="../MoU%202011/1.%202011%20MoU%20dan%20PKS/00.%20Kerja%20Sama%20dengan%20Lembaga%20Pemerintah/115%20-%2000%20MoU%202011%20Pedca.pdf" TargetMode="External"/><Relationship Id="rId23" Type="http://schemas.openxmlformats.org/officeDocument/2006/relationships/hyperlink" Target="../MoU%202011/1.%202011%20MoU%20dan%20PKS/00.%20Kerja%20Sama%20dengan%20Lembaga%20Pemerintah/138%20-%2000%20MoU%202012%20PERHEPI.pdf" TargetMode="External"/><Relationship Id="rId119" Type="http://schemas.openxmlformats.org/officeDocument/2006/relationships/hyperlink" Target="..\MoU%202011\1.%202011%20MoU%20dan%20PKS\00.%20Kerja%20Sama%20dengan%20Lembaga%20Pemerintah\Tebing%20tinggi%20MoU%202014.pdf" TargetMode="External"/><Relationship Id="rId44" Type="http://schemas.openxmlformats.org/officeDocument/2006/relationships/hyperlink" Target="..\MoU%202011\1.%202011%20MoU%20dan%20PKS\00.%20Kerja%20Sama%20dengan%20Lembaga%20Pemerintah\Kementerian%20Sosial%20MoU%202013.pdf" TargetMode="External"/><Relationship Id="rId65" Type="http://schemas.openxmlformats.org/officeDocument/2006/relationships/hyperlink" Target="..\MoU%202011\1.%202011%20MoU%20dan%20PKS\00.%20Kerja%20Sama%20dengan%20Lembaga%20Pemerintah\BPOM%20MoU%202013.pdf" TargetMode="External"/><Relationship Id="rId86" Type="http://schemas.openxmlformats.org/officeDocument/2006/relationships/hyperlink" Target="..\MoU%202011\1.%202011%20MoU%20dan%20PKS\00.%20Kerja%20Sama%20dengan%20Lembaga%20Pemerintah\KEmenkes%20PPSDM%20PKS%20ADD%2020140001.pdf" TargetMode="External"/><Relationship Id="rId130" Type="http://schemas.openxmlformats.org/officeDocument/2006/relationships/hyperlink" Target="..\MoU%202011\1.%202011%20MoU%20dan%20PKS\00.%20Kerja%20Sama%20dengan%20Lembaga%20Pemerintah\kominfo%20MoU%202015.pdf" TargetMode="External"/><Relationship Id="rId151" Type="http://schemas.openxmlformats.org/officeDocument/2006/relationships/hyperlink" Target="..\MoU%202011\1.%202011%20MoU%20dan%20PKS\00.%20Kerja%20Sama%20dengan%20Lembaga%20Pemerintah\PELNI%20MoU%202015.pdf" TargetMode="External"/><Relationship Id="rId172" Type="http://schemas.openxmlformats.org/officeDocument/2006/relationships/hyperlink" Target="..\MoU%202011\1.%202011%20MoU%20dan%20PKS\00.%20Kerja%20Sama%20dengan%20Lembaga%20Pemerintah\121%20-%2000%20MoU%202011%20TNI%20AL.pdf" TargetMode="External"/><Relationship Id="rId193" Type="http://schemas.openxmlformats.org/officeDocument/2006/relationships/hyperlink" Target="..\MoU%202011\1.%202011%20MoU%20dan%20PKS\00.%20Kerja%20Sama%20dengan%20Lembaga%20Pemerintah\Dinkes%20Kab%20Bandung%20PTT%20PKS%20%202015.pdf" TargetMode="External"/><Relationship Id="rId207" Type="http://schemas.openxmlformats.org/officeDocument/2006/relationships/hyperlink" Target="..\MoU%202011\1.%202011%20MoU%20dan%20PKS\00.%20Kerja%20Sama%20dengan%20Lembaga%20Pemerintah\Kabupaten%20Sukabumi%20MoU%20SPR%202016.pdf" TargetMode="External"/><Relationship Id="rId13" Type="http://schemas.openxmlformats.org/officeDocument/2006/relationships/hyperlink" Target="..\MoU%202011\1.%202011%20MoU%20dan%20PKS\00.%20Kerja%20Sama%20dengan%20Lembaga%20Pemerintah\127%20-%2000%20MoU%202011%20PT%20Badak%20NGL.pdf" TargetMode="External"/><Relationship Id="rId109" Type="http://schemas.openxmlformats.org/officeDocument/2006/relationships/hyperlink" Target="..\MoU%202011\1.%202011%20MoU%20dan%20PKS\00.%20Kerja%20Sama%20dengan%20Lembaga%20Pemerintah\Toba%20Samusir%20Kab%20MoU%202014.pdf" TargetMode="External"/><Relationship Id="rId34" Type="http://schemas.openxmlformats.org/officeDocument/2006/relationships/hyperlink" Target="..\MoU%202011\1.%202011%20MoU%20dan%20PKS\00.%20Kerja%20Sama%20dengan%20Lembaga%20Pemerintah\Jenderal%20Kekuatan%20Pertahanan%20-%20FIK%20Unpad%20PKS%202012.pdf" TargetMode="External"/><Relationship Id="rId55" Type="http://schemas.openxmlformats.org/officeDocument/2006/relationships/hyperlink" Target="..\MoU%202011\1.%202011%20MoU%20dan%20PKS\00.%20Kerja%20Sama%20dengan%20Lembaga%20Pemerintah\Bank%20Indonesia%20PKS%202013.pdf" TargetMode="External"/><Relationship Id="rId76" Type="http://schemas.openxmlformats.org/officeDocument/2006/relationships/hyperlink" Target="..\MoU%202011\1.%202011%20MoU%20dan%20PKS\00.%20Kerja%20Sama%20dengan%20Lembaga%20Pemerintah\Kementerian%20Kesehatan%20Beasiswa%20S1,%20S2%20dan%20S3%20PKS%202013.pdf" TargetMode="External"/><Relationship Id="rId97" Type="http://schemas.openxmlformats.org/officeDocument/2006/relationships/hyperlink" Target="..\MoU%202011\1.%202011%20MoU%20dan%20PKS\00.%20Kerja%20Sama%20dengan%20Lembaga%20Pemerintah\Cimahi%20MoU%202014.pdf" TargetMode="External"/><Relationship Id="rId120" Type="http://schemas.openxmlformats.org/officeDocument/2006/relationships/hyperlink" Target="..\MoU%202011\1.%202011%20MoU%20dan%20PKS\00.%20Kerja%20Sama%20dengan%20Lembaga%20Pemerintah\Bandung%20Barat%20Kab%20PKS%20Beasiswa%202014.pdf" TargetMode="External"/><Relationship Id="rId141" Type="http://schemas.openxmlformats.org/officeDocument/2006/relationships/hyperlink" Target="..\MoU%202011\1.%202011%20MoU%20dan%20PKS\00.%20Kerja%20Sama%20dengan%20Lembaga%20Pemerintah\Bangka%20Barat%20MoU%202015.pdf" TargetMode="External"/><Relationship Id="rId7" Type="http://schemas.openxmlformats.org/officeDocument/2006/relationships/hyperlink" Target="..\MoU%202011\1.%202011%20MoU%20dan%20PKS\00.%20Kerja%20Sama%20dengan%20Lembaga%20Pemerintah\116%20-%2000%20MoU%202011%20PT%20Pupuk%20Kaltim.pdf" TargetMode="External"/><Relationship Id="rId162" Type="http://schemas.openxmlformats.org/officeDocument/2006/relationships/hyperlink" Target="..\MoU%202011\1.%202011%20MoU%20dan%20PKS\00.%20Kerja%20Sama%20dengan%20Lembaga%20Pemerintah\Lpdp%20-%20Kemahasiswaan%20PKS%202015.pdf" TargetMode="External"/><Relationship Id="rId183" Type="http://schemas.openxmlformats.org/officeDocument/2006/relationships/hyperlink" Target="..\MoU%202011\1.%202011%20MoU%20dan%20PKS\00.%20Kerja%20Sama%20dengan%20Lembaga%20Pemerintah\Tasik%20Kab%20-%20FISIP%20%20PKS%202015.pdf" TargetMode="External"/><Relationship Id="rId218" Type="http://schemas.openxmlformats.org/officeDocument/2006/relationships/hyperlink" Target="..\MoU%202011\1.%202011%20MoU%20dan%20PKS\00.%20Kerja%20Sama%20dengan%20Lembaga%20Pemerintah\Dinas%20Pertanian%20Provinsi%20Lapung%20-%20FTIP%2055%20PKS%202016.pdf" TargetMode="External"/><Relationship Id="rId24" Type="http://schemas.openxmlformats.org/officeDocument/2006/relationships/hyperlink" Target="../MoU%202011/1.%202011%20MoU%20dan%20PKS/00.%20Kerja%20Sama%20dengan%20Lembaga%20Pemerintah/Sumbawa%20MoU%202012.pdf" TargetMode="External"/><Relationship Id="rId45" Type="http://schemas.openxmlformats.org/officeDocument/2006/relationships/hyperlink" Target="..\MoU%202011\1.%202011%20MoU%20dan%20PKS\00.%20Kerja%20Sama%20dengan%20Lembaga%20Pemerintah\BJB%20Nota%20Kesepahaman%202015.pdf" TargetMode="External"/><Relationship Id="rId66" Type="http://schemas.openxmlformats.org/officeDocument/2006/relationships/hyperlink" Target="..\MoU%202011\1.%202011%20MoU%20dan%20PKS\00.%20Kerja%20Sama%20dengan%20Lembaga%20Pemerintah\Kabupaten%20Mappi%20MoU%2020130001.pdf" TargetMode="External"/><Relationship Id="rId87" Type="http://schemas.openxmlformats.org/officeDocument/2006/relationships/hyperlink" Target="..\MoU%202011\1.%202011%20MoU%20dan%20PKS\00.%20Kerja%20Sama%20dengan%20Lembaga%20Pemerintah\Ristek%20Mou%202013.pdf" TargetMode="External"/><Relationship Id="rId110" Type="http://schemas.openxmlformats.org/officeDocument/2006/relationships/hyperlink" Target="..\MoU%202011\1.%202011%20MoU%20dan%20PKS\00.%20Kerja%20Sama%20dengan%20Lembaga%20Pemerintah\Provinsi%20Jabar%20MoU%202013.pdf" TargetMode="External"/><Relationship Id="rId131" Type="http://schemas.openxmlformats.org/officeDocument/2006/relationships/hyperlink" Target="..\MoU%202011\1.%202011%20MoU%20dan%20PKS\00.%20Kerja%20Sama%20dengan%20Lembaga%20Pemerintah\Angkasa%20Pura%20II%20MoU%202015.pdf" TargetMode="External"/><Relationship Id="rId152" Type="http://schemas.openxmlformats.org/officeDocument/2006/relationships/hyperlink" Target="..\MoU%202011\1.%202011%20MoU%20dan%20PKS\00.%20Kerja%20Sama%20dengan%20Lembaga%20Pemerintah\Pos%20Giro%20MoU%202015.pdf" TargetMode="External"/><Relationship Id="rId173" Type="http://schemas.openxmlformats.org/officeDocument/2006/relationships/hyperlink" Target="..\MoU%202011\1.%202011%20MoU%20dan%20PKS\00.%20Kerja%20Sama%20dengan%20Lembaga%20Pemerintah\TNI%20AD%202011.pdf" TargetMode="External"/><Relationship Id="rId194" Type="http://schemas.openxmlformats.org/officeDocument/2006/relationships/hyperlink" Target="..\MoU%202011\1.%202011%20MoU%20dan%20PKS\00.%20Kerja%20Sama%20dengan%20Lembaga%20Pemerintah\LPDP%20PKS%20Beasiswa%202016.pdf" TargetMode="External"/><Relationship Id="rId208" Type="http://schemas.openxmlformats.org/officeDocument/2006/relationships/hyperlink" Target="..\MoU%202011\1.%202011%20MoU%20dan%20PKS\00.%20Kerja%20Sama%20dengan%20Lembaga%20Pemerintah\RSUD%20Gunung%20Jati%20-%20Farmasi%20PKS%202016.pdf" TargetMode="External"/><Relationship Id="rId14" Type="http://schemas.openxmlformats.org/officeDocument/2006/relationships/hyperlink" Target="..\MoU%202011\1.%202011%20MoU%20dan%20PKS\00.%20Kerja%20Sama%20dengan%20Lembaga%20Pemerintah\114%20-%2000%20MoU%202011%20%20RSHS.pdf" TargetMode="External"/><Relationship Id="rId30" Type="http://schemas.openxmlformats.org/officeDocument/2006/relationships/hyperlink" Target="../MoU%202011/1.%202011%20MoU%20dan%20PKS/00.%20Kerja%20Sama%20dengan%20Lembaga%20Pemerintah/Lembaga%20Eijkman%20MoU%202012.pdf" TargetMode="External"/><Relationship Id="rId35" Type="http://schemas.openxmlformats.org/officeDocument/2006/relationships/hyperlink" Target="..\MoU%202011\1.%202011%20MoU%20dan%20PKS\00.%20Kerja%20Sama%20dengan%20Lembaga%20Pemerintah\Direktorat%20Kekuatan%20-%20FKG%20Unpad%20PKS%202012.pdf" TargetMode="External"/><Relationship Id="rId56" Type="http://schemas.openxmlformats.org/officeDocument/2006/relationships/hyperlink" Target="../MoU%202011/1.%202011%20MoU%20dan%20PKS/00.%20Kerja%20Sama%20dengan%20Lembaga%20Pemerintah/Batan%20PRR%20-%20MIPA%20PKS%202013.pdf" TargetMode="External"/><Relationship Id="rId77" Type="http://schemas.openxmlformats.org/officeDocument/2006/relationships/hyperlink" Target="../MoU%202011/1.%202011%20MoU%20dan%20PKS/00.%20Kerja%20Sama%20dengan%20Lembaga%20Pemerintah/Bangka%20Tengah%20Kab%20MoU%202013.pdf" TargetMode="External"/><Relationship Id="rId100" Type="http://schemas.openxmlformats.org/officeDocument/2006/relationships/hyperlink" Target="..\MoU%202011\1.%202011%20MoU%20dan%20PKS\00.%20Kerja%20Sama%20dengan%20Lembaga%20Pemerintah\KKP%20MoU%202014.pdf" TargetMode="External"/><Relationship Id="rId105" Type="http://schemas.openxmlformats.org/officeDocument/2006/relationships/hyperlink" Target="..\MoU%202011\1.%202011%20MoU%20dan%20PKS\00.%20Kerja%20Sama%20dengan%20Lembaga%20Pemerintah\Madina%20Kab%202014.pdf" TargetMode="External"/><Relationship Id="rId126" Type="http://schemas.openxmlformats.org/officeDocument/2006/relationships/hyperlink" Target="..\MoU%202011\1.%202011%20MoU%20dan%20PKS\00.%20Kerja%20Sama%20dengan%20Lembaga%20Pemerintah\BI%20MoU%202014.pdf" TargetMode="External"/><Relationship Id="rId147" Type="http://schemas.openxmlformats.org/officeDocument/2006/relationships/hyperlink" Target="..\MoU%202011\1.%202011%20MoU%20dan%20PKS\00.%20Kerja%20Sama%20dengan%20Lembaga%20Pemerintah\Bawaslu%20MoU%202015.pdf" TargetMode="External"/><Relationship Id="rId168" Type="http://schemas.openxmlformats.org/officeDocument/2006/relationships/hyperlink" Target="..\MoU%202011\1.%202011%20MoU%20dan%20PKS\00.%20Kerja%20Sama%20dengan%20Lembaga%20Pemerintah\Kemen%20Pertanian%20MoU%202015.pdf" TargetMode="External"/><Relationship Id="rId8" Type="http://schemas.openxmlformats.org/officeDocument/2006/relationships/hyperlink" Target="../MoU%202011/1.%202011%20MoU%20dan%20PKS/00.%20Kerja%20Sama%20dengan%20Lembaga%20Pemerintah/119%20-00%20MoU%202011%20SEAMOLEC.pdf" TargetMode="External"/><Relationship Id="rId51" Type="http://schemas.openxmlformats.org/officeDocument/2006/relationships/hyperlink" Target="..\MoU%202011\1.%202011%20MoU%20dan%20PKS\00.%20Kerja%20Sama%20dengan%20Lembaga%20Pemerintah\BTN%20MoU%202013.pdf" TargetMode="External"/><Relationship Id="rId72" Type="http://schemas.openxmlformats.org/officeDocument/2006/relationships/hyperlink" Target="..\MoU%202011\1.%202011%20MoU%20dan%20PKS\00.%20Kerja%20Sama%20dengan%20Lembaga%20Pemerintah\KAb%20Cianjur%20MoU%2020130001.pdf" TargetMode="External"/><Relationship Id="rId93" Type="http://schemas.openxmlformats.org/officeDocument/2006/relationships/hyperlink" Target="..\MoU%202011\1.%202011%20MoU%20dan%20PKS\00.%20Kerja%20Sama%20dengan%20Lembaga%20Pemerintah\BAPPENAS%20MoU%202014.pdf" TargetMode="External"/><Relationship Id="rId98" Type="http://schemas.openxmlformats.org/officeDocument/2006/relationships/hyperlink" Target="..\MoU%202011\1.%202011%20MoU%20dan%20PKS\00.%20Kerja%20Sama%20dengan%20Lembaga%20Pemerintah\Garut%20Kab%202014.pdf" TargetMode="External"/><Relationship Id="rId121" Type="http://schemas.openxmlformats.org/officeDocument/2006/relationships/hyperlink" Target="..\MoU%202011\1.%202011%20MoU%20dan%20PKS\00.%20Kerja%20Sama%20dengan%20Lembaga%20Pemerintah\Depok%20Kota%20PKS%20Beasiswa%202014.pdf" TargetMode="External"/><Relationship Id="rId142" Type="http://schemas.openxmlformats.org/officeDocument/2006/relationships/hyperlink" Target="..\MoU%202011\1.%202011%20MoU%20dan%20PKS\00.%20Kerja%20Sama%20dengan%20Lembaga%20Pemerintah\Sesko%20AD%20MoU%202015.pdf" TargetMode="External"/><Relationship Id="rId163" Type="http://schemas.openxmlformats.org/officeDocument/2006/relationships/hyperlink" Target="..\MoU%202011\1.%202011%20MoU%20dan%20PKS\00.%20Kerja%20Sama%20dengan%20Lembaga%20Pemerintah\Dirjen%20Bina%20Kefarmasian%20%20Kemenkes%20MoU%202015.pdf" TargetMode="External"/><Relationship Id="rId184" Type="http://schemas.openxmlformats.org/officeDocument/2006/relationships/hyperlink" Target="..\MoU%202011\1.%202011%20MoU%20dan%20PKS\00.%20Kerja%20Sama%20dengan%20Lembaga%20Pemerintah\Subang%20Kabupaten%20MoU%202015.pdf" TargetMode="External"/><Relationship Id="rId189" Type="http://schemas.openxmlformats.org/officeDocument/2006/relationships/hyperlink" Target="..\MoU%202011\1.%202011%20MoU%20dan%20PKS\00.%20Kerja%20Sama%20dengan%20Lembaga%20Pemerintah\Kuningan%20Kab%20MoU%202016.pdf" TargetMode="External"/><Relationship Id="rId219" Type="http://schemas.openxmlformats.org/officeDocument/2006/relationships/hyperlink" Target="..\MoU%202011\1.%202011%20MoU%20dan%20PKS\00.%20Kerja%20Sama%20dengan%20Lembaga%20Pemerintah\PT%20Bank%20Mandiri%20PKS%202016.pdf" TargetMode="External"/><Relationship Id="rId3" Type="http://schemas.openxmlformats.org/officeDocument/2006/relationships/hyperlink" Target="..\MoU%202011\1.%202011%20MoU%20dan%20PKS\00.%20Kerja%20Sama%20dengan%20Lembaga%20Pemerintah\66%20-%2000%20PKS%202006%20Bank%20Negara%20Indonesia%20membangun%20dan%20menggunakan%20Gedung.pdf" TargetMode="External"/><Relationship Id="rId214" Type="http://schemas.openxmlformats.org/officeDocument/2006/relationships/hyperlink" Target="..\MoU%202011\1.%202011%20MoU%20dan%20PKS\00.%20Kerja%20Sama%20dengan%20Lembaga%20Pemerintah\Kota%20Depok%20MoU%202016.pdf" TargetMode="External"/><Relationship Id="rId25" Type="http://schemas.openxmlformats.org/officeDocument/2006/relationships/hyperlink" Target="..\MoU%202011\1.%202011%20MoU%20dan%20PKS\03.%20Kerja%20Sama%20dengan%20Perusahaan\Bank%20Mandiri%20MoU%202012.pdf" TargetMode="External"/><Relationship Id="rId46" Type="http://schemas.openxmlformats.org/officeDocument/2006/relationships/hyperlink" Target="..\MoU%202011\1.%202011%20MoU%20dan%20PKS\00.%20Kerja%20Sama%20dengan%20Lembaga%20Pemerintah\Dirjen%20Pertanian%20MoU%202012.pdf" TargetMode="External"/><Relationship Id="rId67" Type="http://schemas.openxmlformats.org/officeDocument/2006/relationships/hyperlink" Target="..\MoU%202011\1.%202011%20MoU%20dan%20PKS\00.%20Kerja%20Sama%20dengan%20Lembaga%20Pemerintah\Nusantara%20Hijau%20Lestari%20I%20MoU%202013.pdf" TargetMode="External"/><Relationship Id="rId116" Type="http://schemas.openxmlformats.org/officeDocument/2006/relationships/hyperlink" Target="..\MoU%202011\1.%202011%20MoU%20dan%20PKS\00.%20Kerja%20Sama%20dengan%20Lembaga%20Pemerintah\Sula%20Kepulauan%20Kab%20MoU%202014.pdf" TargetMode="External"/><Relationship Id="rId137" Type="http://schemas.openxmlformats.org/officeDocument/2006/relationships/hyperlink" Target="..\MoU%202011\1.%202011%20MoU%20dan%20PKS\00.%20Kerja%20Sama%20dengan%20Lembaga%20Pemerintah\Kemen%20PAN%20RB%20Mou%202015.pdf" TargetMode="External"/><Relationship Id="rId158" Type="http://schemas.openxmlformats.org/officeDocument/2006/relationships/hyperlink" Target="..\MoU%202011\1.%202011%20MoU%20dan%20PKS\00.%20Kerja%20Sama%20dengan%20Lembaga%20Pemerintah\RS%20Kanker%20Dharmais%20Farmasi%20PKS%202014.pdf" TargetMode="External"/><Relationship Id="rId20" Type="http://schemas.openxmlformats.org/officeDocument/2006/relationships/hyperlink" Target="..\MoU%202011\1.%202011%20MoU%20dan%20PKS\00.%20Kerja%20Sama%20dengan%20Lembaga%20Pemerintah\123%20-%2000%20MoU%202011%20Kementerian%20Kes.pdf" TargetMode="External"/><Relationship Id="rId41" Type="http://schemas.openxmlformats.org/officeDocument/2006/relationships/hyperlink" Target="../MoU%202011/1.%202011%20MoU%20dan%20PKS/00.%20Kerja%20Sama%20dengan%20Lembaga%20Pemerintah/Badan%20Geologi%20-%20FTG%20%20PKS%202012.pdf" TargetMode="External"/><Relationship Id="rId62" Type="http://schemas.openxmlformats.org/officeDocument/2006/relationships/hyperlink" Target="..\MoU%202011\1.%202011%20MoU%20dan%20PKS\00.%20Kerja%20Sama%20dengan%20Lembaga%20Pemerintah\Badan%20PPSDM%20Kementerian%20ESDM%20MoU%202013.pdf" TargetMode="External"/><Relationship Id="rId83" Type="http://schemas.openxmlformats.org/officeDocument/2006/relationships/hyperlink" Target="..\MoU%202011\1.%202011%20MoU%20dan%20PKS\00.%20Kerja%20Sama%20dengan%20Lembaga%20Pemerintah\Perpustakaan%20Nasional%20RI%20MoU%202014.pdf" TargetMode="External"/><Relationship Id="rId88" Type="http://schemas.openxmlformats.org/officeDocument/2006/relationships/hyperlink" Target="..\MoU%202011\1.%202011%20MoU%20dan%20PKS\00.%20Kerja%20Sama%20dengan%20Lembaga%20Pemerintah\Telkom%20MoU%202014.pdf" TargetMode="External"/><Relationship Id="rId111" Type="http://schemas.openxmlformats.org/officeDocument/2006/relationships/hyperlink" Target="..\MoU%202011\1.%202011%20MoU%20dan%20PKS\00.%20Kerja%20Sama%20dengan%20Lembaga%20Pemerintah\Perusahaan%20Gas%20Negara%20PKS%202014.pdf" TargetMode="External"/><Relationship Id="rId132" Type="http://schemas.openxmlformats.org/officeDocument/2006/relationships/hyperlink" Target="..\MoU%202011\1.%202011%20MoU%20dan%20PKS\00.%20Kerja%20Sama%20dengan%20Lembaga%20Pemerintah\Angkasa%20Pura%20II%20PKS%202015.pdf" TargetMode="External"/><Relationship Id="rId153" Type="http://schemas.openxmlformats.org/officeDocument/2006/relationships/hyperlink" Target="..\MoU%202011\1.%202011%20MoU%20dan%20PKS\00.%20Kerja%20Sama%20dengan%20Lembaga%20Pemerintah\Pengadaian%20MoU%202015.pdf" TargetMode="External"/><Relationship Id="rId174" Type="http://schemas.openxmlformats.org/officeDocument/2006/relationships/hyperlink" Target="..\MoU%202011\1.%202011%20MoU%20dan%20PKS\00.%20Kerja%20Sama%20dengan%20Lembaga%20Pemerintah\OJK%20MoU%202015.pdf" TargetMode="External"/><Relationship Id="rId179" Type="http://schemas.openxmlformats.org/officeDocument/2006/relationships/hyperlink" Target="..\MoU%202011\1.%202011%20MoU%20dan%20PKS\00.%20Kerja%20Sama%20dengan%20Lembaga%20Pemerintah\Balikpapan%20PKS%202015.pdf" TargetMode="External"/><Relationship Id="rId195" Type="http://schemas.openxmlformats.org/officeDocument/2006/relationships/hyperlink" Target="..\MoU%202011\1.%202011%20MoU%20dan%20PKS\00.%20Kerja%20Sama%20dengan%20Lembaga%20Pemerintah\LIPI%20MoU%202015.pdf" TargetMode="External"/><Relationship Id="rId209" Type="http://schemas.openxmlformats.org/officeDocument/2006/relationships/hyperlink" Target="..\MoU%202011\1.%202011%20MoU%20dan%20PKS\00.%20Kerja%20Sama%20dengan%20Lembaga%20Pemerintah\Dir%20Produksi%20&amp;%20Distribusi%20Kefarmasian%20-%20Farmasi%20PKS%202016.pdf" TargetMode="External"/><Relationship Id="rId190" Type="http://schemas.openxmlformats.org/officeDocument/2006/relationships/hyperlink" Target="..\MoU%202011\1.%202011%20MoU%20dan%20PKS\00.%20Kerja%20Sama%20dengan%20Lembaga%20Pemerintah\Sekwan%20banjarmasin%20kota%20mou%202015.pdf" TargetMode="External"/><Relationship Id="rId204" Type="http://schemas.openxmlformats.org/officeDocument/2006/relationships/hyperlink" Target="..\MoU%202011\1.%202011%20MoU%20dan%20PKS\00.%20Kerja%20Sama%20dengan%20Lembaga%20Pemerintah\RSUP%20Hasan%20Sadikin%20PKS%20Petscan%202016.pdf" TargetMode="External"/><Relationship Id="rId220" Type="http://schemas.openxmlformats.org/officeDocument/2006/relationships/printerSettings" Target="../printerSettings/printerSettings3.bin"/><Relationship Id="rId15" Type="http://schemas.openxmlformats.org/officeDocument/2006/relationships/hyperlink" Target="../MoU%202011/1.%202011%20MoU%20dan%20PKS/00.%20Kerja%20Sama%20dengan%20Lembaga%20Pemerintah/129%20-%2000%20MoU%202011%20%20RS%20Cicendo.pdf" TargetMode="External"/><Relationship Id="rId36" Type="http://schemas.openxmlformats.org/officeDocument/2006/relationships/hyperlink" Target="../MoU%202011/1.%202011%20MoU%20dan%20PKS/00.%20Kerja%20Sama%20dengan%20Lembaga%20Pemerintah/direktorat%20Kekuatan%20Pertahanan%20-%20FK%20PKS%202012.pdf" TargetMode="External"/><Relationship Id="rId57" Type="http://schemas.openxmlformats.org/officeDocument/2006/relationships/hyperlink" Target="../MoU%202011/1.%202011%20MoU%20dan%20PKS/00.%20Kerja%20Sama%20dengan%20Lembaga%20Pemerintah/PTNBR%20BATAN%20-%20FMIPA%20PKS%202013.pdf" TargetMode="External"/><Relationship Id="rId106" Type="http://schemas.openxmlformats.org/officeDocument/2006/relationships/hyperlink" Target="..\MoU%202011\1.%202011%20MoU%20dan%20PKS\00.%20Kerja%20Sama%20dengan%20Lembaga%20Pemerintah\Nias%20Barat%20Kab%20MoU%202014.pdf" TargetMode="External"/><Relationship Id="rId127" Type="http://schemas.openxmlformats.org/officeDocument/2006/relationships/hyperlink" Target="..\MoU%202011\1.%202011%20MoU%20dan%20PKS\00.%20Kerja%20Sama%20dengan%20Lembaga%20Pemerintah\BI%20dan%20FEB%20PKS%202014.pdf" TargetMode="External"/><Relationship Id="rId10" Type="http://schemas.openxmlformats.org/officeDocument/2006/relationships/hyperlink" Target="..\MoU%202011\1.%202011%20MoU%20dan%20PKS\00.%20Kerja%20Sama%20dengan%20Lembaga%20Pemerintah\123%20-%2000%20MoU%202011Kementerian%20Kes.pdf" TargetMode="External"/><Relationship Id="rId31" Type="http://schemas.openxmlformats.org/officeDocument/2006/relationships/hyperlink" Target="..\MoU%202011\1.%202011%20MoU%20dan%20PKS\00.%20Kerja%20Sama%20dengan%20Lembaga%20Pemerintah\BPMigas%20-%20Fak%20Psikologi%202012.pdf" TargetMode="External"/><Relationship Id="rId52" Type="http://schemas.openxmlformats.org/officeDocument/2006/relationships/hyperlink" Target="../MoU%202011/1.%202011%20MoU%20dan%20PKS/00.%20Kerja%20Sama%20dengan%20Lembaga%20Pemerintah/Bontang%20Kota%20MoU%202013.pdf" TargetMode="External"/><Relationship Id="rId73" Type="http://schemas.openxmlformats.org/officeDocument/2006/relationships/hyperlink" Target="..\MoU%202011\1.%202011%20MoU%20dan%20PKS\00.%20Kerja%20Sama%20dengan%20Lembaga%20Pemerintah\Dinas%20Pendidikan%20Kota%20Depok%20PKS%202013.pdf" TargetMode="External"/><Relationship Id="rId78" Type="http://schemas.openxmlformats.org/officeDocument/2006/relationships/hyperlink" Target="..\MoU%202011\1.%202011%20MoU%20dan%20PKS\00.%20Kerja%20Sama%20dengan%20Lembaga%20Pemerintah\LPDP%20MoU%202014.pdf" TargetMode="External"/><Relationship Id="rId94" Type="http://schemas.openxmlformats.org/officeDocument/2006/relationships/hyperlink" Target="..\MoU%202011\1.%202011%20MoU%20dan%20PKS\00.%20Kerja%20Sama%20dengan%20Lembaga%20Pemerintah\Lapan%20MoU%202014.pdf" TargetMode="External"/><Relationship Id="rId99" Type="http://schemas.openxmlformats.org/officeDocument/2006/relationships/hyperlink" Target="..\MoU%202011\1.%202011%20MoU%20dan%20PKS\00.%20Kerja%20Sama%20dengan%20Lembaga%20Pemerintah\Ristek%20PKS%20Beasiswa%20TA%202014%20-%202014.pdf" TargetMode="External"/><Relationship Id="rId101" Type="http://schemas.openxmlformats.org/officeDocument/2006/relationships/hyperlink" Target="..\MoU%202011\1.%202011%20MoU%20dan%20PKS\00.%20Kerja%20Sama%20dengan%20Lembaga%20Pemerintah\Kota%20Sungai%20Penuh%20MoU%202014.pdf" TargetMode="External"/><Relationship Id="rId122" Type="http://schemas.openxmlformats.org/officeDocument/2006/relationships/hyperlink" Target="..\MoU%202011\1.%202011%20MoU%20dan%20PKS\00.%20Kerja%20Sama%20dengan%20Lembaga%20Pemerintah\Kemenkes%20PKS%202014.pdf" TargetMode="External"/><Relationship Id="rId143" Type="http://schemas.openxmlformats.org/officeDocument/2006/relationships/hyperlink" Target="..\MoU%202011\1.%202011%20MoU%20dan%20PKS\00.%20Kerja%20Sama%20dengan%20Lembaga%20Pemerintah\Sesko%20AD%20PKS%202015.pdf" TargetMode="External"/><Relationship Id="rId148" Type="http://schemas.openxmlformats.org/officeDocument/2006/relationships/hyperlink" Target="..\MoU%202011\1.%202011%20MoU%20dan%20PKS\00.%20Kerja%20Sama%20dengan%20Lembaga%20Pemerintah\Kemlu%20BPPK%20MoU%202015.pdf" TargetMode="External"/><Relationship Id="rId164" Type="http://schemas.openxmlformats.org/officeDocument/2006/relationships/hyperlink" Target="..\MoU%202011\1.%202011%20MoU%20dan%20PKS\00.%20Kerja%20Sama%20dengan%20Lembaga%20Pemerintah\Badan%20Penelitian%20ESDM%20MoU%202015.pdf" TargetMode="External"/><Relationship Id="rId169" Type="http://schemas.openxmlformats.org/officeDocument/2006/relationships/hyperlink" Target="..\MoU%202011\1.%202011%20MoU%20dan%20PKS\00.%20Kerja%20Sama%20dengan%20Lembaga%20Pemerintah\Cicendo%20PKS%202015.pdf" TargetMode="External"/><Relationship Id="rId185" Type="http://schemas.openxmlformats.org/officeDocument/2006/relationships/hyperlink" Target="..\MoU%202011\1.%202011%20MoU%20dan%20PKS\00.%20Kerja%20Sama%20dengan%20Lembaga%20Pemerintah\Dirjen%20DAS%20Kehutanan%20PKS%202015.pdf" TargetMode="External"/><Relationship Id="rId4" Type="http://schemas.openxmlformats.org/officeDocument/2006/relationships/hyperlink" Target="..\MoU%202011\1.%202011%20MoU%20dan%20PKS\00.%20Kerja%20Sama%20dengan%20Lembaga%20Pemerintah\97%20-%2000%20-%202011%20MoU%20Provinsi%20Kepulauan%20Riau.pdf" TargetMode="External"/><Relationship Id="rId9" Type="http://schemas.openxmlformats.org/officeDocument/2006/relationships/hyperlink" Target="..\MoU%202011\1.%202011%20MoU%20dan%20PKS\00.%20Kerja%20Sama%20dengan%20Lembaga%20Pemerintah\122%20-%2000%20MoU%202011%20Pemerintah%20Kabupaten%20Bandung.pdf" TargetMode="External"/><Relationship Id="rId180" Type="http://schemas.openxmlformats.org/officeDocument/2006/relationships/hyperlink" Target="..\MoU%202011\1.%202011%20MoU%20dan%20PKS\00.%20Kerja%20Sama%20dengan%20Lembaga%20Pemerintah\BPPT%20MoU%202015.pdf" TargetMode="External"/><Relationship Id="rId210" Type="http://schemas.openxmlformats.org/officeDocument/2006/relationships/hyperlink" Target="..\MoU%202011\1.%202011%20MoU%20dan%20PKS\00.%20Kerja%20Sama%20dengan%20Lembaga%20Pemerintah\Dir%20Produksi%20&amp;Distribusi%20Kefarmasian%20-%20Farmasi%20PKS%202016.pdf" TargetMode="External"/><Relationship Id="rId215" Type="http://schemas.openxmlformats.org/officeDocument/2006/relationships/hyperlink" Target="..\MoU%202011\1.%202011%20MoU%20dan%20PKS\00.%20Kerja%20Sama%20dengan%20Lembaga%20Pemerintah\BNI%20PKS%20Bantuan%20Dana%20Hibah%202016.pdf" TargetMode="External"/><Relationship Id="rId26" Type="http://schemas.openxmlformats.org/officeDocument/2006/relationships/hyperlink" Target="..\MoU%202011\1.%202011%20MoU%20dan%20PKS\00.%20Kerja%20Sama%20dengan%20Lembaga%20Pemerintah\BkkbN%202012.pdf" TargetMode="External"/><Relationship Id="rId47" Type="http://schemas.openxmlformats.org/officeDocument/2006/relationships/hyperlink" Target="..\MoU%202011\1.%202011%20MoU%20dan%20PKS\00.%20Kerja%20Sama%20dengan%20Lembaga%20Pemerintah\Kabupaten%20Bogor%20MoU%202013.pdf" TargetMode="External"/><Relationship Id="rId68" Type="http://schemas.openxmlformats.org/officeDocument/2006/relationships/hyperlink" Target="..\MoU%202011\1.%202011%20MoU%20dan%20PKS\00.%20Kerja%20Sama%20dengan%20Lembaga%20Pemerintah\BTN%20PPO%20PKS%202013.pdf" TargetMode="External"/><Relationship Id="rId89" Type="http://schemas.openxmlformats.org/officeDocument/2006/relationships/hyperlink" Target="..\MoU%202011\1.%202011%20MoU%20dan%20PKS\00.%20Kerja%20Sama%20dengan%20Lembaga%20Pemerintah\Telkom%201%20-%20FEB%20PKS%202014.pdf" TargetMode="External"/><Relationship Id="rId112" Type="http://schemas.openxmlformats.org/officeDocument/2006/relationships/hyperlink" Target="..\MoU%202011\1.%202011%20MoU%20dan%20PKS\00.%20Kerja%20Sama%20dengan%20Lembaga%20Pemerintah\Simalungun%20Kab%20Prov%20Sumut%20MoU%202014.pdf" TargetMode="External"/><Relationship Id="rId133" Type="http://schemas.openxmlformats.org/officeDocument/2006/relationships/hyperlink" Target="..\MoU%202011\1.%202011%20MoU%20dan%20PKS\00.%20Kerja%20Sama%20dengan%20Lembaga%20Pemerintah\LPDP%20beasiswa%20%20PKS%202014%20-%20Copy.pdf" TargetMode="External"/><Relationship Id="rId154" Type="http://schemas.openxmlformats.org/officeDocument/2006/relationships/hyperlink" Target="..\MoU%202011\1.%202011%20MoU%20dan%20PKS\00.%20Kerja%20Sama%20dengan%20Lembaga%20Pemerintah\DPRD%20Jawa%20Barat%20MoU%202015.pdf" TargetMode="External"/><Relationship Id="rId175" Type="http://schemas.openxmlformats.org/officeDocument/2006/relationships/hyperlink" Target="..\MoU%202011\1.%202011%20MoU%20dan%20PKS\00.%20Kerja%20Sama%20dengan%20Lembaga%20Pemerintah\BNI%20Beasiswa%20Gendongan%20PKS%202015.pdf" TargetMode="External"/><Relationship Id="rId196" Type="http://schemas.openxmlformats.org/officeDocument/2006/relationships/hyperlink" Target="..\MoU%202011\1.%202011%20MoU%20dan%20PKS\00.%20Kerja%20Sama%20dengan%20Lembaga%20Pemerintah\Dinas%20Pendidikan%20BAndung%20Barat%20PKS%20Beasiswa%202015.pdf" TargetMode="External"/><Relationship Id="rId200" Type="http://schemas.openxmlformats.org/officeDocument/2006/relationships/hyperlink" Target="..\MoU%202011\1.%202011%20MoU%20dan%20PKS\00.%20Kerja%20Sama%20dengan%20Lembaga%20Pemerintah\Sesko%20Mabes%20TNI%20MoU%202016.pdf" TargetMode="External"/><Relationship Id="rId16" Type="http://schemas.openxmlformats.org/officeDocument/2006/relationships/hyperlink" Target="../MoU%202011/1.%202011%20MoU%20dan%20PKS/00.%20Kerja%20Sama%20dengan%20Lembaga%20Pemerintah/133%20-%2000%20MoU%202011%20KabBangka%20Sel.pdf" TargetMode="External"/><Relationship Id="rId37" Type="http://schemas.openxmlformats.org/officeDocument/2006/relationships/hyperlink" Target="..\MoU%202011\1.%202011%20MoU%20dan%20PKS\00.%20Kerja%20Sama%20dengan%20Lembaga%20Pemerintah\Kabupaten%20Tasik%20MoU%202012.pdf" TargetMode="External"/><Relationship Id="rId58" Type="http://schemas.openxmlformats.org/officeDocument/2006/relationships/hyperlink" Target="../MoU%202011/1.%202011%20MoU%20dan%20PKS/00.%20Kerja%20Sama%20dengan%20Lembaga%20Pemerintah/PATIR%20BATAN%20-%20FAPERTA%20PKS%202013.pdf" TargetMode="External"/><Relationship Id="rId79" Type="http://schemas.openxmlformats.org/officeDocument/2006/relationships/hyperlink" Target="..\MoU%202011\1.%202011%20MoU%20dan%20PKS\00.%20Kerja%20Sama%20dengan%20Lembaga%20Pemerintah\kota%20bandung%20MoU%202013.pdf" TargetMode="External"/><Relationship Id="rId102" Type="http://schemas.openxmlformats.org/officeDocument/2006/relationships/hyperlink" Target="..\MoU%202011\1.%202011%20MoU%20dan%20PKS\00.%20Kerja%20Sama%20dengan%20Lembaga%20Pemerintah\Batan-Unpad-Bifarma%20MoU%202014.pdf" TargetMode="External"/><Relationship Id="rId123" Type="http://schemas.openxmlformats.org/officeDocument/2006/relationships/hyperlink" Target="..\MoU%202011\1.%202011%20MoU%20dan%20PKS\00.%20Kerja%20Sama%20dengan%20Lembaga%20Pemerintah\KPPU%20Pojok%20Corner%20PKS%202014.pdf" TargetMode="External"/><Relationship Id="rId144" Type="http://schemas.openxmlformats.org/officeDocument/2006/relationships/hyperlink" Target="..\MoU%202011\1.%202011%20MoU%20dan%20PKS\00.%20Kerja%20Sama%20dengan%20Lembaga%20Pemerintah\Bappenas%20MoU%202015.pdf" TargetMode="External"/><Relationship Id="rId90" Type="http://schemas.openxmlformats.org/officeDocument/2006/relationships/hyperlink" Target="..\MoU%202011\1.%202011%20MoU%20dan%20PKS\00.%20Kerja%20Sama%20dengan%20Lembaga%20Pemerintah\Telkom%202%20-%20FEB%20PKS%202014.pdf" TargetMode="External"/><Relationship Id="rId165" Type="http://schemas.openxmlformats.org/officeDocument/2006/relationships/hyperlink" Target="..\MoU%202011\1.%202011%20MoU%20dan%20PKS\00.%20Kerja%20Sama%20dengan%20Lembaga%20Pemerintah\BNI%20ADD%20Beasiswa%20Kemitraan%202015.pdf" TargetMode="External"/><Relationship Id="rId186" Type="http://schemas.openxmlformats.org/officeDocument/2006/relationships/hyperlink" Target="..\MoU%202011\1.%202011%20MoU%20dan%20PKS\00.%20Kerja%20Sama%20dengan%20Lembaga%20Pemerintah\Kementerian%20Desa%20Pem%20Daerah%20Tertinggal%20MoU%202015.pdf" TargetMode="External"/><Relationship Id="rId211" Type="http://schemas.openxmlformats.org/officeDocument/2006/relationships/hyperlink" Target="..\MoU%202011\1.%202011%20MoU%20dan%20PKS\00.%20Kerja%20Sama%20dengan%20Lembaga%20Pemerintah\Pekerjaan%20Umum%20PU%20MoU%202016.pdf" TargetMode="External"/><Relationship Id="rId27" Type="http://schemas.openxmlformats.org/officeDocument/2006/relationships/hyperlink" Target="..\MoU%202011\1.%202011%20MoU%20dan%20PKS\00.%20Kerja%20Sama%20dengan%20Lembaga%20Pemerintah\Hortikultura%202012.pdf" TargetMode="External"/><Relationship Id="rId48" Type="http://schemas.openxmlformats.org/officeDocument/2006/relationships/hyperlink" Target="..\MoU%202011\1.%202011%20MoU%20dan%20PKS\00.%20Kerja%20Sama%20dengan%20Lembaga%20Pemerintah\BJB%20moU%202013.pdf" TargetMode="External"/><Relationship Id="rId69" Type="http://schemas.openxmlformats.org/officeDocument/2006/relationships/hyperlink" Target="../MoU%202011/1.%202011%20MoU%20dan%20PKS/00.%20Kerja%20Sama%20dengan%20Lembaga%20Pemerintah/Komnas%20HAM%20MoU%2020130001.pdf" TargetMode="External"/><Relationship Id="rId113" Type="http://schemas.openxmlformats.org/officeDocument/2006/relationships/hyperlink" Target="..\MoU%202011\1.%202011%20MoU%20dan%20PKS\00.%20Kerja%20Sama%20dengan%20Lembaga%20Pemerintah\tapanuli%20tengan%20add%20mou%202014.pdf" TargetMode="External"/><Relationship Id="rId134" Type="http://schemas.openxmlformats.org/officeDocument/2006/relationships/hyperlink" Target="..\MoU%202011\1.%202011%20MoU%20dan%20PKS\00.%20Kerja%20Sama%20dengan%20Lembaga%20Pemerintah\Kemen%20Pariwisata%20MoU%202015.pdf" TargetMode="External"/><Relationship Id="rId80" Type="http://schemas.openxmlformats.org/officeDocument/2006/relationships/hyperlink" Target="..\MoU%202011\1.%202011%20MoU%20dan%20PKS\00.%20Kerja%20Sama%20dengan%20Lembaga%20Pemerintah\Balai%20Besar%20Keramik%20MoU%202014.pdf" TargetMode="External"/><Relationship Id="rId155" Type="http://schemas.openxmlformats.org/officeDocument/2006/relationships/hyperlink" Target="..\MoU%202011\1.%202011%20MoU%20dan%20PKS\00.%20Kerja%20Sama%20dengan%20Lembaga%20Pemerintah\WIKA%20MoU%202015.pdf" TargetMode="External"/><Relationship Id="rId176" Type="http://schemas.openxmlformats.org/officeDocument/2006/relationships/hyperlink" Target="..\MoU%202011\1.%202011%20MoU%20dan%20PKS\00.%20Kerja%20Sama%20dengan%20Lembaga%20Pemerintah\BI+KBB+Unpad%20MoU%202015.pdf" TargetMode="External"/><Relationship Id="rId197" Type="http://schemas.openxmlformats.org/officeDocument/2006/relationships/hyperlink" Target="..\MoU%202011\1.%202011%20MoU%20dan%20PKS\00.%20Kerja%20Sama%20dengan%20Lembaga%20Pemerintah\RSUD%20dr.%20Slamet%20Kab%20Garut%20PKS%202016.pdf" TargetMode="External"/><Relationship Id="rId201" Type="http://schemas.openxmlformats.org/officeDocument/2006/relationships/hyperlink" Target="..\MoU%202011\1.%202011%20MoU%20dan%20PKS\00.%20Kerja%20Sama%20dengan%20Lembaga%20Pemerintah\Sesko%20Mabes%20TNI%20-%20FISIP%20PKS%202016.pdf" TargetMode="External"/><Relationship Id="rId17" Type="http://schemas.openxmlformats.org/officeDocument/2006/relationships/hyperlink" Target="..\MoU%202011\1.%202011%20MoU%20dan%20PKS\00.%20Kerja%20Sama%20dengan%20Lembaga%20Pemerintah\135%20-%2000%20MoU%202011%20BUMN%20Hijau.pdf" TargetMode="External"/><Relationship Id="rId38" Type="http://schemas.openxmlformats.org/officeDocument/2006/relationships/hyperlink" Target="..\MoU%202011\1.%202011%20MoU%20dan%20PKS\00.%20Kerja%20Sama%20dengan%20Lembaga%20Pemerintah\Kota%20Bekasi.pdf" TargetMode="External"/><Relationship Id="rId59" Type="http://schemas.openxmlformats.org/officeDocument/2006/relationships/hyperlink" Target="../MoU%202011/1.%202011%20MoU%20dan%20PKS/00.%20Kerja%20Sama%20dengan%20Lembaga%20Pemerintah/PATIR%20BATAN%20-%20FTG%20PKS%202013.pdf" TargetMode="External"/><Relationship Id="rId103" Type="http://schemas.openxmlformats.org/officeDocument/2006/relationships/hyperlink" Target="..\MoU%202011\1.%202011%20MoU%20dan%20PKS\00.%20Kerja%20Sama%20dengan%20Lembaga%20Pemerintah\Nunukan%20Kab%20MoU%202014.pdf" TargetMode="External"/><Relationship Id="rId124" Type="http://schemas.openxmlformats.org/officeDocument/2006/relationships/hyperlink" Target="..\MoU%202011\1.%202011%20MoU%20dan%20PKS\00.%20Kerja%20Sama%20dengan%20Lembaga%20Pemerintah\BI%20dan%20FEB%20PKS%201%202014.pdf" TargetMode="External"/><Relationship Id="rId70" Type="http://schemas.openxmlformats.org/officeDocument/2006/relationships/hyperlink" Target="..\MoU%202011\1.%202011%20MoU%20dan%20PKS\00.%20Kerja%20Sama%20dengan%20Lembaga%20Pemerintah\BATAN%20MoU%202013.pdf" TargetMode="External"/><Relationship Id="rId91" Type="http://schemas.openxmlformats.org/officeDocument/2006/relationships/hyperlink" Target="..\MoU%202011\1.%202011%20MoU%20dan%20PKS\00.%20Kerja%20Sama%20dengan%20Lembaga%20Pemerintah\Telkom%203%20-%20FEB%20LMFE%20PKS%202014.pdf" TargetMode="External"/><Relationship Id="rId145" Type="http://schemas.openxmlformats.org/officeDocument/2006/relationships/hyperlink" Target="..\MoU%202011\1.%202011%20MoU%20dan%20PKS\00.%20Kerja%20Sama%20dengan%20Lembaga%20Pemerintah\Kemenkes%20PPSDM%20MoU%202015.pdf" TargetMode="External"/><Relationship Id="rId166" Type="http://schemas.openxmlformats.org/officeDocument/2006/relationships/hyperlink" Target="..\MoU%202011\1.%202011%20MoU%20dan%20PKS\00.%20Kerja%20Sama%20dengan%20Lembaga%20Pemerintah\BJB%20Biaya%20Pendidikan%20PKS%20%202015.pdf" TargetMode="External"/><Relationship Id="rId187" Type="http://schemas.openxmlformats.org/officeDocument/2006/relationships/hyperlink" Target="..\MoU%202011\1.%202011%20MoU%20dan%20PKS\00.%20Kerja%20Sama%20dengan%20Lembaga%20Pemerintah\Dinkes%20Kab%20Bandung%20Capacity%20Building%20PKS%202015%20oke.pdf" TargetMode="External"/><Relationship Id="rId1" Type="http://schemas.openxmlformats.org/officeDocument/2006/relationships/hyperlink" Target="..\MoU%202011\1.%202011%20MoU%20dan%20PKS\00.%20Kerja%20Sama%20dengan%20Lembaga%20Pemerintah\01%20-%2000%20-%202011%20MoU%20Prov%20Bangka%20Belitung.pdf" TargetMode="External"/><Relationship Id="rId212" Type="http://schemas.openxmlformats.org/officeDocument/2006/relationships/hyperlink" Target="..\MoU%202011\1.%202011%20MoU%20dan%20PKS\00.%20Kerja%20Sama%20dengan%20Lembaga%20Pemerintah\Dinas%20Pertanian%20Maluku%20Utara%20PKS%202016.pdf" TargetMode="External"/><Relationship Id="rId28" Type="http://schemas.openxmlformats.org/officeDocument/2006/relationships/hyperlink" Target="..\MoU%202011\1.%202011%20MoU%20dan%20PKS\00.%20Kerja%20Sama%20dengan%20Lembaga%20Pemerintah\BTN%20PKS%20online%20payment%202012.pdf" TargetMode="External"/><Relationship Id="rId49" Type="http://schemas.openxmlformats.org/officeDocument/2006/relationships/hyperlink" Target="..\MoU%202011\1.%202011%20MoU%20dan%20PKS\00.%20Kerja%20Sama%20dengan%20Lembaga%20Pemerintah\Maluku%20Tengah%20MoU%202013.pdf" TargetMode="External"/><Relationship Id="rId114" Type="http://schemas.openxmlformats.org/officeDocument/2006/relationships/hyperlink" Target="..\MoU%202011\1.%202011%20MoU%20dan%20PKS\00.%20Kerja%20Sama%20dengan%20Lembaga%20Pemerintah\Tumenggung%20MoU%202014.pdf" TargetMode="External"/><Relationship Id="rId60" Type="http://schemas.openxmlformats.org/officeDocument/2006/relationships/hyperlink" Target="..\MoU%202011\1.%202011%20MoU%20dan%20PKS\00.%20Kerja%20Sama%20dengan%20Lembaga%20Pemerintah\PRR%20BATAN%20-%20FK%20PKS%202013.pdf" TargetMode="External"/><Relationship Id="rId81" Type="http://schemas.openxmlformats.org/officeDocument/2006/relationships/hyperlink" Target="..\MoU%202011\1.%202011%20MoU%20dan%20PKS\00.%20Kerja%20Sama%20dengan%20Lembaga%20Pemerintah\Sukabumi%20Kota%20MoU%202014.pdf" TargetMode="External"/><Relationship Id="rId135" Type="http://schemas.openxmlformats.org/officeDocument/2006/relationships/hyperlink" Target="..\MoU%202011\1.%202011%20MoU%20dan%20PKS\00.%20Kerja%20Sama%20dengan%20Lembaga%20Pemerintah\LEN%20MoU%202015.pdf" TargetMode="External"/><Relationship Id="rId156" Type="http://schemas.openxmlformats.org/officeDocument/2006/relationships/hyperlink" Target="..\MoU%202011\1.%202011%20MoU%20dan%20PKS\00.%20Kerja%20Sama%20dengan%20Lembaga%20Pemerintah\Kemen%20Pariwisata%20PKS%202015.pdf" TargetMode="External"/><Relationship Id="rId177" Type="http://schemas.openxmlformats.org/officeDocument/2006/relationships/hyperlink" Target="..\MoU%202011\1.%202011%20MoU%20dan%20PKS\00.%20Kerja%20Sama%20dengan%20Lembaga%20Pemerintah\Tekmira%20-%20LPPM%20PKS%202015.pdf" TargetMode="External"/><Relationship Id="rId198" Type="http://schemas.openxmlformats.org/officeDocument/2006/relationships/hyperlink" Target="..\MoU%202011\1.%202011%20MoU%20dan%20PKS\00.%20Kerja%20Sama%20dengan%20Lembaga%20Pemerintah\Kota%20Banjar%20MoU%202016.pdf" TargetMode="External"/><Relationship Id="rId202" Type="http://schemas.openxmlformats.org/officeDocument/2006/relationships/hyperlink" Target="..\MoU%202011\1.%202011%20MoU%20dan%20PKS\00.%20Kerja%20Sama%20dengan%20Lembaga%20Pemerintah\Kemenkes%20PPSDM%20PKS%202016.pdf" TargetMode="External"/><Relationship Id="rId18" Type="http://schemas.openxmlformats.org/officeDocument/2006/relationships/hyperlink" Target="..\MoU%202011\1.%202011%20MoU%20dan%20PKS\00.%20Kerja%20Sama%20dengan%20Lembaga%20Pemerintah\137%20-%2000%20MoU%202011%20BSNI.pdf" TargetMode="External"/><Relationship Id="rId39" Type="http://schemas.openxmlformats.org/officeDocument/2006/relationships/hyperlink" Target="..\MoU%202011\1.%202011%20MoU%20dan%20PKS\00.%20Kerja%20Sama%20dengan%20Lembaga%20Pemerintah\Kabupaten%20Tasik%20MoU%2020120001.pdf" TargetMode="External"/><Relationship Id="rId50" Type="http://schemas.openxmlformats.org/officeDocument/2006/relationships/hyperlink" Target="../MoU%202011/1.%202011%20MoU%20dan%20PKS/00.%20Kerja%20Sama%20dengan%20Lembaga%20Pemerintah/Riset%20Perkebunan%20Nusantara%20Mou%202013.pdf" TargetMode="External"/><Relationship Id="rId104" Type="http://schemas.openxmlformats.org/officeDocument/2006/relationships/hyperlink" Target="..\MoU%202011\1.%202011%20MoU%20dan%20PKS\00.%20Kerja%20Sama%20dengan%20Lembaga%20Pemerintah\Gunungsitoli%20KAb%20MoU%202014.pdf" TargetMode="External"/><Relationship Id="rId125" Type="http://schemas.openxmlformats.org/officeDocument/2006/relationships/hyperlink" Target="..\MoU%202011\1.%202011%20MoU%20dan%20PKS\00.%20Kerja%20Sama%20dengan%20Lembaga%20Pemerintah\Karimun%20Kabupaten%20MoU%202014.pdf" TargetMode="External"/><Relationship Id="rId146" Type="http://schemas.openxmlformats.org/officeDocument/2006/relationships/hyperlink" Target="..\MoU%202011\1.%202011%20MoU%20dan%20PKS\00.%20Kerja%20Sama%20dengan%20Lembaga%20Pemerintah\KPU%20MoU%202015.pdf" TargetMode="External"/><Relationship Id="rId167" Type="http://schemas.openxmlformats.org/officeDocument/2006/relationships/hyperlink" Target="..\MoU%202011\1.%202011%20MoU%20dan%20PKS\00.%20Kerja%20Sama%20dengan%20Lembaga%20Pemerintah\POLRI%20MoU%202015.pdf" TargetMode="External"/><Relationship Id="rId188" Type="http://schemas.openxmlformats.org/officeDocument/2006/relationships/hyperlink" Target="..\MoU%202011\1.%202011%20MoU%20dan%20PKS\00.%20Kerja%20Sama%20dengan%20Lembaga%20Pemerintah\Majalengka%20Kab%20MoU%202016.pdf" TargetMode="External"/><Relationship Id="rId71" Type="http://schemas.openxmlformats.org/officeDocument/2006/relationships/hyperlink" Target="..\MoU%202011\1.%202011%20MoU%20dan%20PKS\00.%20Kerja%20Sama%20dengan%20Lembaga%20Pemerintah\Kemenlu%20RI%20MoU%202013.pdf" TargetMode="External"/><Relationship Id="rId92" Type="http://schemas.openxmlformats.org/officeDocument/2006/relationships/hyperlink" Target="..\MoU%202011\1.%202011%20MoU%20dan%20PKS\00.%20Kerja%20Sama%20dengan%20Lembaga%20Pemerintah\Mahkamah%20Konstitusi%20MK%20MoU%202014.pdf" TargetMode="External"/><Relationship Id="rId213" Type="http://schemas.openxmlformats.org/officeDocument/2006/relationships/hyperlink" Target="..\MoU%202011\1.%202011%20MoU%20dan%20PKS\00.%20Kerja%20Sama%20dengan%20Lembaga%20Pemerintah\Kabupaten%20Gowa%20MoU%202016.pdf" TargetMode="External"/><Relationship Id="rId2" Type="http://schemas.openxmlformats.org/officeDocument/2006/relationships/hyperlink" Target="..\MoU%202011\1.%202011%20MoU%20dan%20PKS\00.%20Kerja%20Sama%20dengan%20Lembaga%20Pemerintah\66%20-%2000%20MoU%201963%20Bank%20Negara%20Indonesia.pdf" TargetMode="External"/><Relationship Id="rId29" Type="http://schemas.openxmlformats.org/officeDocument/2006/relationships/hyperlink" Target="..\MoU%202011\1.%202011%20MoU%20dan%20PKS\00.%20Kerja%20Sama%20dengan%20Lembaga%20Pemerintah\Bank%20Mandiri%20(Program%20Hibah)%202012.pdf" TargetMode="External"/><Relationship Id="rId40" Type="http://schemas.openxmlformats.org/officeDocument/2006/relationships/hyperlink" Target="..\MoU%202011\1.%202011%20MoU%20dan%20PKS\00.%20Kerja%20Sama%20dengan%20Lembaga%20Pemerintah\Badan%20Geologi%20MoU%202012.pdf" TargetMode="External"/><Relationship Id="rId115" Type="http://schemas.openxmlformats.org/officeDocument/2006/relationships/hyperlink" Target="..\MoU%202011\1.%202011%20MoU%20dan%20PKS\00.%20Kerja%20Sama%20dengan%20Lembaga%20Pemerintah\BNI%20PKS%20Beasiswa%202014.pdf" TargetMode="External"/><Relationship Id="rId136" Type="http://schemas.openxmlformats.org/officeDocument/2006/relationships/hyperlink" Target="..\MoU%202011\1.%202011%20MoU%20dan%20PKS\00.%20Kerja%20Sama%20dengan%20Lembaga%20Pemerintah\berdikari%20MoU%202015.pdf" TargetMode="External"/><Relationship Id="rId157" Type="http://schemas.openxmlformats.org/officeDocument/2006/relationships/hyperlink" Target="..\MoU%202011\1.%202011%20MoU%20dan%20PKS\00.%20Kerja%20Sama%20dengan%20Lembaga%20Pemerintah\IKAPI%20PKS%202015.pdf" TargetMode="External"/><Relationship Id="rId178" Type="http://schemas.openxmlformats.org/officeDocument/2006/relationships/hyperlink" Target="..\MoU%202011\1.%202011%20MoU%20dan%20PKS\00.%20Kerja%20Sama%20dengan%20Lembaga%20Pemerintah\Balikpapan%20Kota%20MoU%202015.pdf" TargetMode="External"/><Relationship Id="rId61" Type="http://schemas.openxmlformats.org/officeDocument/2006/relationships/hyperlink" Target="..\MoU%202011\1.%202011%20MoU%20dan%20PKS\00.%20Kerja%20Sama%20dengan%20Lembaga%20Pemerintah\PATIR%20BATAN%20-%20FK%20PKS%202013.pdf" TargetMode="External"/><Relationship Id="rId82" Type="http://schemas.openxmlformats.org/officeDocument/2006/relationships/hyperlink" Target="..\MoU%202011\1.%202011%20MoU%20dan%20PKS\00.%20Kerja%20Sama%20dengan%20Lembaga%20Pemerintah\LPDP%20PKS%202014.pdf" TargetMode="External"/><Relationship Id="rId199" Type="http://schemas.openxmlformats.org/officeDocument/2006/relationships/hyperlink" Target="..\MoU%202011\1.%202011%20MoU%20dan%20PKS\00.%20Kerja%20Sama%20dengan%20Lembaga%20Pemerintah\Kabupaten%20Pangandaran%20MoU%202016.pdf" TargetMode="External"/><Relationship Id="rId203" Type="http://schemas.openxmlformats.org/officeDocument/2006/relationships/hyperlink" Target="..\MoU%202011\1.%202011%20MoU%20dan%20PKS\00.%20Kerja%20Sama%20dengan%20Lembaga%20Pemerintah\Sekda%20Kabupaten%20Indramayu%20PKS%202016.pdf" TargetMode="External"/><Relationship Id="rId19" Type="http://schemas.openxmlformats.org/officeDocument/2006/relationships/hyperlink" Target="..\MoU%202011\1.%202011%20MoU%20dan%20PKS\00.%20Kerja%20Sama%20dengan%20Lembaga%20Pemerintah\138%20-%2000%20MoU%202011%20ANRI.pdf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..\MoU%202011\1.%202011%20MoU%20dan%20PKS\01.%20Kerja%20Sama%20dengan%20Swasta%20atau%20LSM\Yayasan%20Pupuk%20Kaltim%20PKS%202014.pdf" TargetMode="External"/><Relationship Id="rId3" Type="http://schemas.openxmlformats.org/officeDocument/2006/relationships/hyperlink" Target="../../../Lain-lain/1.%20MoU/MoU%202011/1.%202011%20MoU%20dan%20PKS/01.%20Kerja%20Sama%20dengan%20Swasta%20atau%20LSM/Yayasan%20Pondok%20Pesantren%20Suryalaya%20MoU%202012.pdf" TargetMode="External"/><Relationship Id="rId7" Type="http://schemas.openxmlformats.org/officeDocument/2006/relationships/hyperlink" Target="..\MoU%202011\1.%202011%20MoU%20dan%20PKS\01.%20Kerja%20Sama%20dengan%20Swasta%20atau%20LSM\Yayasan%20Pupuk%20Kaltim%20MoU%202014.pdf" TargetMode="External"/><Relationship Id="rId2" Type="http://schemas.openxmlformats.org/officeDocument/2006/relationships/hyperlink" Target="..\MoU%202011\1.%202011%20MoU%20dan%20PKS\01.%20Kerja%20Sama%20dengan%20Swasta%20atau%20LSM\18%20-%2001%20-%20MoU%202011%20Yayasan%20Celah%20Bibir%20dan%20Langit2.pdf" TargetMode="External"/><Relationship Id="rId1" Type="http://schemas.openxmlformats.org/officeDocument/2006/relationships/hyperlink" Target="..\MoU%202011\1.%202011%20MoU%20dan%20PKS\01.%20Kerja%20Sama%20dengan%20Swasta%20atau%20LSM\17%20-%2001%20-%20MoU%202011%20Yayasan%20Pendidikan%20Jaya.pdf" TargetMode="External"/><Relationship Id="rId6" Type="http://schemas.openxmlformats.org/officeDocument/2006/relationships/hyperlink" Target="../MoU%202011/1.%202011%20MoU%20dan%20PKS/01.%20Kerja%20Sama%20dengan%20Swasta%20atau%20LSM/Yayasan%20Pertamina%20MoU%202013.pdf" TargetMode="External"/><Relationship Id="rId5" Type="http://schemas.openxmlformats.org/officeDocument/2006/relationships/hyperlink" Target="../MoU%202011/1.%202011%20MoU%20dan%20PKS/01.%20Kerja%20Sama%20dengan%20Swasta%20atau%20LSM/Geusan%20Ulun%20SMK%20MoU%202013.pdf" TargetMode="External"/><Relationship Id="rId4" Type="http://schemas.openxmlformats.org/officeDocument/2006/relationships/hyperlink" Target="../MoU%202011/1.%202011%20MoU%20dan%20PKS/01.%20Kerja%20Sama%20dengan%20Swasta%20atau%20LSM/Yayasan%20Khaerul%20Tanjung%20MoU%202013.pdf" TargetMode="Externa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../MoU%202011/1.%202011%20MoU%20dan%20PKS/02.%20Kerja%20Sama%20antar%20Perguruan%20tinggi/39%20-%2000%20MoU%202012%20Jambi%20Univ.pdf" TargetMode="External"/><Relationship Id="rId18" Type="http://schemas.openxmlformats.org/officeDocument/2006/relationships/hyperlink" Target="../MoU%202011/1.%202011%20MoU%20dan%20PKS/02.%20Kerja%20Sama%20antar%20Perguruan%20tinggi/Univ%20Sriwijaya%20MoU%202012.pdf" TargetMode="External"/><Relationship Id="rId26" Type="http://schemas.openxmlformats.org/officeDocument/2006/relationships/hyperlink" Target="..\MoU%202011\1.%202011%20MoU%20dan%20PKS\02.%20Kerja%20Sama%20antar%20Perguruan%20tinggi\Univ%20Indonesia%20MoU%202013.pdf" TargetMode="External"/><Relationship Id="rId39" Type="http://schemas.openxmlformats.org/officeDocument/2006/relationships/hyperlink" Target="..\MoU%202011\1.%202011%20MoU%20dan%20PKS\02.%20Kerja%20Sama%20antar%20Perguruan%20tinggi\STT%20PLN%20MoU%202015.pdf" TargetMode="External"/><Relationship Id="rId21" Type="http://schemas.openxmlformats.org/officeDocument/2006/relationships/hyperlink" Target="../MoU%202011/1.%202011%20MoU%20dan%20PKS/02.%20Kerja%20Sama%20antar%20Perguruan%20tinggi/Darwan%20Ali%20Univ%20MoU%202013.pdf" TargetMode="External"/><Relationship Id="rId34" Type="http://schemas.openxmlformats.org/officeDocument/2006/relationships/hyperlink" Target="..\MoU%202011\1.%202011%20MoU%20dan%20PKS\02.%20Kerja%20Sama%20antar%20Perguruan%20tinggi\Univ%20Tanjungpura%20PKS%202014.pdf" TargetMode="External"/><Relationship Id="rId42" Type="http://schemas.openxmlformats.org/officeDocument/2006/relationships/hyperlink" Target="..\MoU%202011\1.%202011%20MoU%20dan%20PKS\02.%20Kerja%20Sama%20antar%20Perguruan%20tinggi\Universitas%20Kebangsaan%20MoU%202015.pdf" TargetMode="External"/><Relationship Id="rId47" Type="http://schemas.openxmlformats.org/officeDocument/2006/relationships/hyperlink" Target="..\MoU%202011\1.%202011%20MoU%20dan%20PKS\02.%20Kerja%20Sama%20antar%20Perguruan%20tinggi\Akper%20Garut%20PKS%202015.pdf" TargetMode="External"/><Relationship Id="rId50" Type="http://schemas.openxmlformats.org/officeDocument/2006/relationships/hyperlink" Target="..\MoU%202011\1.%202011%20MoU%20dan%20PKS\02.%20Kerja%20Sama%20antar%20Perguruan%20tinggi\Unsika%20Pelatihan%20AA%20PKS%202015.pdf" TargetMode="External"/><Relationship Id="rId55" Type="http://schemas.openxmlformats.org/officeDocument/2006/relationships/hyperlink" Target="..\MoU%202011\1.%202011%20MoU%20dan%20PKS\02.%20Kerja%20Sama%20antar%20Perguruan%20tinggi\Fak%20Farmasi%20Halu%20Oleo%20-%20F%20Farmasi%20PKS%202016.pdf" TargetMode="External"/><Relationship Id="rId63" Type="http://schemas.openxmlformats.org/officeDocument/2006/relationships/hyperlink" Target="..\MoU%202011\1.%202011%20MoU%20dan%20PKS\02.%20Kerja%20Sama%20antar%20Perguruan%20tinggi\ITS%20November%20MoU%202016.pdf" TargetMode="External"/><Relationship Id="rId7" Type="http://schemas.openxmlformats.org/officeDocument/2006/relationships/hyperlink" Target="..\MoU%202011\1.%202011%20MoU%20dan%20PKS\02.%20Kerja%20Sama%20antar%20Perguruan%20tinggi\39%20-%2002%20MoU%202011%20Universitas%20Budi%20Luhur.pdf" TargetMode="External"/><Relationship Id="rId2" Type="http://schemas.openxmlformats.org/officeDocument/2006/relationships/hyperlink" Target="..\MoU%202011\1.%202011%20MoU%20dan%20PKS\02.%20Kerja%20Sama%20antar%20Perguruan%20tinggi\34%20-%2002%20MoU%202011%20Stikes%20MH%20Thamrin.pdf" TargetMode="External"/><Relationship Id="rId16" Type="http://schemas.openxmlformats.org/officeDocument/2006/relationships/hyperlink" Target="../MoU%202011/1.%202011%20MoU%20dan%20PKS/02.%20Kerja%20Sama%20antar%20Perguruan%20tinggi/Poltekes%20JAMBI%202012.pdf" TargetMode="External"/><Relationship Id="rId29" Type="http://schemas.openxmlformats.org/officeDocument/2006/relationships/hyperlink" Target="..\MoU%202011\1.%202011%20MoU%20dan%20PKS\02.%20Kerja%20Sama%20antar%20Perguruan%20tinggi\Stikes%20Dehasen%20Bengkulu%20PKS%202014.pdf" TargetMode="External"/><Relationship Id="rId11" Type="http://schemas.openxmlformats.org/officeDocument/2006/relationships/hyperlink" Target="../MoU%202011/1.%202011%20MoU%20dan%20PKS/02.%20Kerja%20Sama%20antar%20Perguruan%20tinggi/43%20-%2002%20MoU%202011%20Univ%20Udayana.pdf" TargetMode="External"/><Relationship Id="rId24" Type="http://schemas.openxmlformats.org/officeDocument/2006/relationships/hyperlink" Target="../MoU%202011/1.%202011%20MoU%20dan%20PKS/02.%20Kerja%20Sama%20antar%20Perguruan%20tinggi/univ%20Halo%20Oleo%20MoU%202013.pdf" TargetMode="External"/><Relationship Id="rId32" Type="http://schemas.openxmlformats.org/officeDocument/2006/relationships/hyperlink" Target="..\MoU%202011\1.%202011%20MoU%20dan%20PKS\02.%20Kerja%20Sama%20antar%20Perguruan%20tinggi\Univ%20Tanjungpura%20MoU%202014.pdf" TargetMode="External"/><Relationship Id="rId37" Type="http://schemas.openxmlformats.org/officeDocument/2006/relationships/hyperlink" Target="..\MoU%202011\1.%202011%20MoU%20dan%20PKS\02.%20Kerja%20Sama%20antar%20Perguruan%20tinggi\Sam%20Ratulangi%20Univ%20MoU%202015.pdf" TargetMode="External"/><Relationship Id="rId40" Type="http://schemas.openxmlformats.org/officeDocument/2006/relationships/hyperlink" Target="..\MoU%202011\1.%202011%20MoU%20dan%20PKS\02.%20Kerja%20Sama%20antar%20Perguruan%20tinggi\Yayasan%20Pendidikan%20Indragiri%20MoU%2020150001.pdf" TargetMode="External"/><Relationship Id="rId45" Type="http://schemas.openxmlformats.org/officeDocument/2006/relationships/hyperlink" Target="..\MoU%202011\1.%202011%20MoU%20dan%20PKS\02.%20Kerja%20Sama%20antar%20Perguruan%20tinggi\Unsika%20PKS%202015.pdf" TargetMode="External"/><Relationship Id="rId53" Type="http://schemas.openxmlformats.org/officeDocument/2006/relationships/hyperlink" Target="..\MoU%202011\1.%202011%20MoU%20dan%20PKS\02.%20Kerja%20Sama%20antar%20Perguruan%20tinggi\Univ%20Tadulako%20-%20FMIPA%20PKS%202016.pdf" TargetMode="External"/><Relationship Id="rId58" Type="http://schemas.openxmlformats.org/officeDocument/2006/relationships/hyperlink" Target="..\MoU%202011\1.%202011%20MoU%20dan%20PKS\02.%20Kerja%20Sama%20antar%20Perguruan%20tinggi\Univ%20Andalas%20MoU%202016.pdf" TargetMode="External"/><Relationship Id="rId5" Type="http://schemas.openxmlformats.org/officeDocument/2006/relationships/hyperlink" Target="..\MoU%202011\1.%202011%20MoU%20dan%20PKS\02.%20Kerja%20Sama%20antar%20Perguruan%20tinggi\37%20-%2002%20MoU%202011%20Universitas%20Dharma%20Agun.pdf" TargetMode="External"/><Relationship Id="rId61" Type="http://schemas.openxmlformats.org/officeDocument/2006/relationships/hyperlink" Target="..\MoU%202011\1.%202011%20MoU%20dan%20PKS\02.%20Kerja%20Sama%20antar%20Perguruan%20tinggi\Univ%20Jenderal%20Sodirman%20MoU%202016.pdf" TargetMode="External"/><Relationship Id="rId19" Type="http://schemas.openxmlformats.org/officeDocument/2006/relationships/hyperlink" Target="../MoU%202011/1.%202011%20MoU%20dan%20PKS/02.%20Kerja%20Sama%20antar%20Perguruan%20tinggi/Univ%20Garut%20(UNIGA)%20MoU%202013.pdf" TargetMode="External"/><Relationship Id="rId14" Type="http://schemas.openxmlformats.org/officeDocument/2006/relationships/hyperlink" Target="../MoU%202011/1.%202011%20MoU%20dan%20PKS/02.%20Kerja%20Sama%20antar%20Perguruan%20tinggi/40%20-%20%2002%20moU%202012%20UIN%20Bandung.pdf" TargetMode="External"/><Relationship Id="rId22" Type="http://schemas.openxmlformats.org/officeDocument/2006/relationships/hyperlink" Target="../MoU%202011/1.%202011%20MoU%20dan%20PKS/02.%20Kerja%20Sama%20antar%20Perguruan%20tinggi/Univ%20Swadaya%20Gunung%20Jati%20MoU%202013.pdf" TargetMode="External"/><Relationship Id="rId27" Type="http://schemas.openxmlformats.org/officeDocument/2006/relationships/hyperlink" Target="..\MoU%202011\1.%202011%20MoU%20dan%20PKS\02.%20Kerja%20Sama%20antar%20Perguruan%20tinggi\Jambi%20Universitas%20MoU%202014.pdf" TargetMode="External"/><Relationship Id="rId30" Type="http://schemas.openxmlformats.org/officeDocument/2006/relationships/hyperlink" Target="..\MoU%202011\1.%202011%20MoU%20dan%20PKS\02.%20Kerja%20Sama%20antar%20Perguruan%20tinggi\UPH%20MoU%202014.pdf" TargetMode="External"/><Relationship Id="rId35" Type="http://schemas.openxmlformats.org/officeDocument/2006/relationships/hyperlink" Target="..\MoU%202011\1.%202011%20MoU%20dan%20PKS\02.%20Kerja%20Sama%20antar%20Perguruan%20tinggi\IAPI%20MoU%202014.pdf" TargetMode="External"/><Relationship Id="rId43" Type="http://schemas.openxmlformats.org/officeDocument/2006/relationships/hyperlink" Target="..\MoU%202011\1.%202011%20MoU%20dan%20PKS\02.%20Kerja%20Sama%20antar%20Perguruan%20tinggi\Univ%20Borneo%20PKS%202015.pdf" TargetMode="External"/><Relationship Id="rId48" Type="http://schemas.openxmlformats.org/officeDocument/2006/relationships/hyperlink" Target="..\MoU%202011\1.%202011%20MoU%20dan%20PKS\02.%20Kerja%20Sama%20antar%20Perguruan%20tinggi\Unsika%20MoU%202016.pdf" TargetMode="External"/><Relationship Id="rId56" Type="http://schemas.openxmlformats.org/officeDocument/2006/relationships/hyperlink" Target="..\MoU%202011\1.%202011%20MoU%20dan%20PKS\02.%20Kerja%20Sama%20antar%20Perguruan%20tinggi\Universitas%20Kuningan%20MoU%202016.pdf" TargetMode="External"/><Relationship Id="rId64" Type="http://schemas.openxmlformats.org/officeDocument/2006/relationships/printerSettings" Target="../printerSettings/printerSettings5.bin"/><Relationship Id="rId8" Type="http://schemas.openxmlformats.org/officeDocument/2006/relationships/hyperlink" Target="..\MoU%202011\1.%202011%20MoU%20dan%20PKS\02.%20Kerja%20Sama%20antar%20Perguruan%20tinggi\40%20-%2002%20MoU%202011%20Universitas%20Pertahanan%20Indonesia.pdf" TargetMode="External"/><Relationship Id="rId51" Type="http://schemas.openxmlformats.org/officeDocument/2006/relationships/hyperlink" Target="..\MoU%202011\1.%202011%20MoU%20dan%20PKS\02.%20Kerja%20Sama%20antar%20Perguruan%20tinggi\Stikes%20Budi%20uhur%20Cimahi%20-%20FKep%20PKS%202016.pdf" TargetMode="External"/><Relationship Id="rId3" Type="http://schemas.openxmlformats.org/officeDocument/2006/relationships/hyperlink" Target="..\MoU%202011\1.%202011%20MoU%20dan%20PKS\02.%20Kerja%20Sama%20antar%20Perguruan%20tinggi\35%20-%2004%20MoU%202011%20Universitas%20Nasional.pdf" TargetMode="External"/><Relationship Id="rId12" Type="http://schemas.openxmlformats.org/officeDocument/2006/relationships/hyperlink" Target="..\MoU%202011\1.%202011%20MoU%20dan%20PKS\02.%20Kerja%20Sama%20antar%20Perguruan%20tinggi\35%20-%2002%20MoU%202011%20Univ%20Riau.pdf" TargetMode="External"/><Relationship Id="rId17" Type="http://schemas.openxmlformats.org/officeDocument/2006/relationships/hyperlink" Target="..\MoU%202011\1.%202011%20MoU%20dan%20PKS\02.%20Kerja%20Sama%20antar%20Perguruan%20tinggi\Univ%20Proklamasi%2045%20MoU%202012.pdf" TargetMode="External"/><Relationship Id="rId25" Type="http://schemas.openxmlformats.org/officeDocument/2006/relationships/hyperlink" Target="..\MoU%202011\1.%202011%20MoU%20dan%20PKS\02.%20Kerja%20Sama%20antar%20Perguruan%20tinggi\Polban%20MoU%202013.pdf" TargetMode="External"/><Relationship Id="rId33" Type="http://schemas.openxmlformats.org/officeDocument/2006/relationships/hyperlink" Target="..\MoU%202011\1.%202011%20MoU%20dan%20PKS\02.%20Kerja%20Sama%20antar%20Perguruan%20tinggi\Unhas%20MoU%202014.pdf" TargetMode="External"/><Relationship Id="rId38" Type="http://schemas.openxmlformats.org/officeDocument/2006/relationships/hyperlink" Target="..\MoU%202011\1.%202011%20MoU%20dan%20PKS\02.%20Kerja%20Sama%20antar%20Perguruan%20tinggi\Karimun%20Universitas%20MoU%202014.pdf" TargetMode="External"/><Relationship Id="rId46" Type="http://schemas.openxmlformats.org/officeDocument/2006/relationships/hyperlink" Target="..\MoU%202011\1.%202011%20MoU%20dan%20PKS\02.%20Kerja%20Sama%20antar%20Perguruan%20tinggi\Akper%20Garut%20MoU%202015.pdf" TargetMode="External"/><Relationship Id="rId59" Type="http://schemas.openxmlformats.org/officeDocument/2006/relationships/hyperlink" Target="..\MoU%202011\1.%202011%20MoU%20dan%20PKS\02.%20Kerja%20Sama%20antar%20Perguruan%20tinggi\Univ%20Negeri%20Makassar%20MoU%202016.pdf" TargetMode="External"/><Relationship Id="rId20" Type="http://schemas.openxmlformats.org/officeDocument/2006/relationships/hyperlink" Target="..\MoU%202011\1.%202011%20MoU%20dan%20PKS\02.%20Kerja%20Sama%20antar%20Perguruan%20tinggi\Univ%20Borneo%20Tarakan%20MoU%202013.pdf" TargetMode="External"/><Relationship Id="rId41" Type="http://schemas.openxmlformats.org/officeDocument/2006/relationships/hyperlink" Target="..\MoU%202011\1.%202011%20MoU%20dan%20PKS\02.%20Kerja%20Sama%20antar%20Perguruan%20tinggi\Stikes%20HI%20Jambi%20MoU%202015.pdf" TargetMode="External"/><Relationship Id="rId54" Type="http://schemas.openxmlformats.org/officeDocument/2006/relationships/hyperlink" Target="..\MoU%202011\1.%202011%20MoU%20dan%20PKS\02.%20Kerja%20Sama%20antar%20Perguruan%20tinggi\Univ%20Tadulako%20-%20Farmasi%20PKS%202016.pdf" TargetMode="External"/><Relationship Id="rId62" Type="http://schemas.openxmlformats.org/officeDocument/2006/relationships/hyperlink" Target="..\MoU%202011\1.%202011%20MoU%20dan%20PKS\02.%20Kerja%20Sama%20antar%20Perguruan%20tinggi\Univ%20Islam%20Bandung%20(UNISBA)%20MoU%202016.pdf" TargetMode="External"/><Relationship Id="rId1" Type="http://schemas.openxmlformats.org/officeDocument/2006/relationships/hyperlink" Target="../MoU%202011/1.%202011%20MoU%20dan%20PKS/02.%20Kerja%20Sama%20antar%20Perguruan%20tinggi/01%20-%2002%20-%202011%20MoU%20ITB.pdf" TargetMode="External"/><Relationship Id="rId6" Type="http://schemas.openxmlformats.org/officeDocument/2006/relationships/hyperlink" Target="..\MoU%202011\1.%202011%20MoU%20dan%20PKS\02.%20Kerja%20Sama%20antar%20Perguruan%20tinggi\38%20-%2002%20MoU%202011%20Poltekes%20TNI%20AU%20Ciumbuleuit.txt" TargetMode="External"/><Relationship Id="rId15" Type="http://schemas.openxmlformats.org/officeDocument/2006/relationships/hyperlink" Target="../MoU%202011/1.%202011%20MoU%20dan%20PKS/02.%20Kerja%20Sama%20antar%20Perguruan%20tinggi/02%20-%2041%20Usahid%20MoU%202012.pdf" TargetMode="External"/><Relationship Id="rId23" Type="http://schemas.openxmlformats.org/officeDocument/2006/relationships/hyperlink" Target="../MoU%202011/1.%202011%20MoU%20dan%20PKS/02.%20Kerja%20Sama%20antar%20Perguruan%20tinggi/Maranatha%20MoU%202013.pdf" TargetMode="External"/><Relationship Id="rId28" Type="http://schemas.openxmlformats.org/officeDocument/2006/relationships/hyperlink" Target="..\MoU%202011\1.%202011%20MoU%20dan%20PKS\02.%20Kerja%20Sama%20antar%20Perguruan%20tinggi\UNLAM%20MoU%202013.pdf" TargetMode="External"/><Relationship Id="rId36" Type="http://schemas.openxmlformats.org/officeDocument/2006/relationships/hyperlink" Target="..\MoU%202011\1.%202011%20MoU%20dan%20PKS\02.%20Kerja%20Sama%20antar%20Perguruan%20tinggi\Poltekes%20Bandung%20MoU%202014.pdf" TargetMode="External"/><Relationship Id="rId49" Type="http://schemas.openxmlformats.org/officeDocument/2006/relationships/hyperlink" Target="..\MoU%202011\1.%202011%20MoU%20dan%20PKS\02.%20Kerja%20Sama%20antar%20Perguruan%20tinggi\Univ%20Satya%20Wiyata%20Mandala%20MoU%202015.pdf" TargetMode="External"/><Relationship Id="rId57" Type="http://schemas.openxmlformats.org/officeDocument/2006/relationships/hyperlink" Target="..\MoU%202011\1.%202011%20MoU%20dan%20PKS\02.%20Kerja%20Sama%20antar%20Perguruan%20tinggi\STT%20Nasional%20Yogyakarta%20MoU%202016.pdf" TargetMode="External"/><Relationship Id="rId10" Type="http://schemas.openxmlformats.org/officeDocument/2006/relationships/hyperlink" Target="../MoU%202011/1.%202011%20MoU%20dan%20PKS/02.%20Kerja%20Sama%20antar%20Perguruan%20tinggi/42%20-%2002%20MoU%202011%20UNMASi.pdf" TargetMode="External"/><Relationship Id="rId31" Type="http://schemas.openxmlformats.org/officeDocument/2006/relationships/hyperlink" Target="..\MoU%202011\1.%202011%20MoU%20dan%20PKS\02.%20Kerja%20Sama%20antar%20Perguruan%20tinggi\Unjani%20MoU%202014.pdf" TargetMode="External"/><Relationship Id="rId44" Type="http://schemas.openxmlformats.org/officeDocument/2006/relationships/hyperlink" Target="..\MoU%202011\1.%202011%20MoU%20dan%20PKS\02.%20Kerja%20Sama%20antar%20Perguruan%20tinggi\Univ%20Siliwangi%20PKS%202015.pdf" TargetMode="External"/><Relationship Id="rId52" Type="http://schemas.openxmlformats.org/officeDocument/2006/relationships/hyperlink" Target="..\MoU%202011\1.%202011%20MoU%20dan%20PKS\02.%20Kerja%20Sama%20antar%20Perguruan%20tinggi\Univ%20Tadulako%20MoU%202016.pdf" TargetMode="External"/><Relationship Id="rId60" Type="http://schemas.openxmlformats.org/officeDocument/2006/relationships/hyperlink" Target="..\MoU%202011\1.%202011%20MoU%20dan%20PKS\02.%20Kerja%20Sama%20antar%20Perguruan%20tinggi\Univ%20Negeri%20Gorontalo%20-%20Farmasi%20PKS%202016.pdf" TargetMode="External"/><Relationship Id="rId4" Type="http://schemas.openxmlformats.org/officeDocument/2006/relationships/hyperlink" Target="..\MoU%202011\1.%202011%20MoU%20dan%20PKS\02.%20Kerja%20Sama%20antar%20Perguruan%20tinggi\36%20-%2004%20MoU%202011%20Universitas%20Pancasila.pdf" TargetMode="External"/><Relationship Id="rId9" Type="http://schemas.openxmlformats.org/officeDocument/2006/relationships/hyperlink" Target="..\MoU%202011\1.%202011%20MoU%20dan%20PKS\02.%20Kerja%20Sama%20antar%20Perguruan%20tinggi\41%20-%2002%20MoU%202011%20Univ%20Muhammadiyah%20Yogyakarta.pdf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..\MoU%202011\1.%202011%20MoU%20dan%20PKS\03.%20Kerja%20Sama%20dengan%20Perusahaan\Sewu%20Segar%20Nusantara%20MoU%202013.pdf" TargetMode="External"/><Relationship Id="rId21" Type="http://schemas.openxmlformats.org/officeDocument/2006/relationships/hyperlink" Target="../MoU%202011/1.%202011%20MoU%20dan%20PKS/03.%20Kerja%20Sama%20dengan%20Perusahaan/Joogangs%20foods%20MoU%202013.pdf" TargetMode="External"/><Relationship Id="rId42" Type="http://schemas.openxmlformats.org/officeDocument/2006/relationships/hyperlink" Target="..\MoU%202011\1.%202011%20MoU%20dan%20PKS\03.%20Kerja%20Sama%20dengan%20Perusahaan\Samsung%20MoU%202014.pdf" TargetMode="External"/><Relationship Id="rId47" Type="http://schemas.openxmlformats.org/officeDocument/2006/relationships/hyperlink" Target="..\MoU%202011\1.%202011%20MoU%20dan%20PKS\03.%20Kerja%20Sama%20dengan%20Perusahaan\Eagle%20Rich%20Nusantara%20PKS%202014.pdf" TargetMode="External"/><Relationship Id="rId63" Type="http://schemas.openxmlformats.org/officeDocument/2006/relationships/hyperlink" Target="..\MoU%202011\1.%202011%20MoU%20dan%20PKS\03.%20Kerja%20Sama%20dengan%20Perusahaan\Paragon%20-%20Kemahasiswaan%20PKS%202015.pdf" TargetMode="External"/><Relationship Id="rId68" Type="http://schemas.openxmlformats.org/officeDocument/2006/relationships/hyperlink" Target="..\MoU%202011\1.%202011%20MoU%20dan%20PKS\03.%20Kerja%20Sama%20dengan%20Perusahaan\Yamaha%20MoU%202015.pdf" TargetMode="External"/><Relationship Id="rId84" Type="http://schemas.openxmlformats.org/officeDocument/2006/relationships/hyperlink" Target="..\MoU%202011\1.%202011%20MoU%20dan%20PKS\03.%20Kerja%20Sama%20dengan%20Perusahaan\PT%20Lintasarta%20MoU%202016.pdf" TargetMode="External"/><Relationship Id="rId89" Type="http://schemas.openxmlformats.org/officeDocument/2006/relationships/printerSettings" Target="../printerSettings/printerSettings6.bin"/><Relationship Id="rId16" Type="http://schemas.openxmlformats.org/officeDocument/2006/relationships/hyperlink" Target="..\MoU%202011\1.%202011%20MoU%20dan%20PKS\03.%20Kerja%20Sama%20dengan%20Perusahaan\Star%20Energy%20ADD%20No%20PKs%2015891.pdf" TargetMode="External"/><Relationship Id="rId11" Type="http://schemas.openxmlformats.org/officeDocument/2006/relationships/hyperlink" Target="../MoU%202011/1.%202011%20MoU%20dan%20PKS/02.%20Kerja%20Sama%20antar%20Perguruan%20tinggi/Univ%20Singaperbangsa%20Karawang.pdf" TargetMode="External"/><Relationship Id="rId32" Type="http://schemas.openxmlformats.org/officeDocument/2006/relationships/hyperlink" Target="..\MoU%202011\1.%202011%20MoU%20dan%20PKS\03.%20Kerja%20Sama%20dengan%20Perusahaan\Telkomsel%20CGU%20PKS%202014%20oke.pdf" TargetMode="External"/><Relationship Id="rId37" Type="http://schemas.openxmlformats.org/officeDocument/2006/relationships/hyperlink" Target="..\MoU%202011\1.%202011%20MoU%20dan%20PKS\03.%20Kerja%20Sama%20dengan%20Perusahaan\Star%20Energy%2011741%20PKS%20ADD%202014.pdf" TargetMode="External"/><Relationship Id="rId53" Type="http://schemas.openxmlformats.org/officeDocument/2006/relationships/hyperlink" Target="..\MoU%202011\1.%202011%20MoU%20dan%20PKS\03.%20Kerja%20Sama%20dengan%20Perusahaan\Prodia%20PW%20MoU%202015.pdf" TargetMode="External"/><Relationship Id="rId58" Type="http://schemas.openxmlformats.org/officeDocument/2006/relationships/hyperlink" Target="..\MoU%202011\1.%202011%20MoU%20dan%20PKS\03.%20Kerja%20Sama%20dengan%20Perusahaan\Prodia%20SI%20PKS%20Fak%20Farmasi%202015.pdf" TargetMode="External"/><Relationship Id="rId74" Type="http://schemas.openxmlformats.org/officeDocument/2006/relationships/hyperlink" Target="..\MoU%202011\1.%202011%20MoU%20dan%20PKS\03.%20Kerja%20Sama%20dengan%20Perusahaan\AEON%20MoU%202015.pdf" TargetMode="External"/><Relationship Id="rId79" Type="http://schemas.openxmlformats.org/officeDocument/2006/relationships/hyperlink" Target="..\MoU%202011\1.%202011%20MoU%20dan%20PKS\03.%20Kerja%20Sama%20dengan%20Perusahaan\Star%20Energy%20MoU%202016.pdf" TargetMode="External"/><Relationship Id="rId5" Type="http://schemas.openxmlformats.org/officeDocument/2006/relationships/hyperlink" Target="..\MoU%202011\1.%202011%20MoU%20dan%20PKS\03.%20Kerja%20Sama%20dengan%20Perusahaan\33%20-%2003%20MoU%202011%20PT%20Bank%20Syariah%20Mandiri.pdf" TargetMode="External"/><Relationship Id="rId14" Type="http://schemas.openxmlformats.org/officeDocument/2006/relationships/hyperlink" Target="../MoU%202011/1.%202011%20MoU%20dan%20PKS/03.%20Kerja%20Sama%20dengan%20Perusahaan/Iptekindo%20MoU%202012.pdf" TargetMode="External"/><Relationship Id="rId22" Type="http://schemas.openxmlformats.org/officeDocument/2006/relationships/hyperlink" Target="..\MoU%202011\1.%202011%20MoU%20dan%20PKS\03.%20Kerja%20Sama%20dengan%20Perusahaan\Central%20Proteinaprima%20MOU%202013.pdf" TargetMode="External"/><Relationship Id="rId27" Type="http://schemas.openxmlformats.org/officeDocument/2006/relationships/hyperlink" Target="..\MoU%202011\1.%202011%20MoU%20dan%20PKS\03.%20Kerja%20Sama%20dengan%20Perusahaan\Edem%20Keramik%20MoU%202014.pdf" TargetMode="External"/><Relationship Id="rId30" Type="http://schemas.openxmlformats.org/officeDocument/2006/relationships/hyperlink" Target="..\MoU%202011\1.%202011%20MoU%20dan%20PKS\03.%20Kerja%20Sama%20dengan%20Perusahaan\Iol%20Indonesia%20MoU%202013.pdf" TargetMode="External"/><Relationship Id="rId35" Type="http://schemas.openxmlformats.org/officeDocument/2006/relationships/hyperlink" Target="..\MoU%202011\1.%202011%20MoU%20dan%20PKS\03.%20Kerja%20Sama%20dengan%20Perusahaan\Sentra%20Ramie%20KD%20MoU%202014.pdf" TargetMode="External"/><Relationship Id="rId43" Type="http://schemas.openxmlformats.org/officeDocument/2006/relationships/hyperlink" Target="..\MoU%202011\1.%202011%20MoU%20dan%20PKS\03.%20Kerja%20Sama%20dengan%20Perusahaan\Pertamina%20Foundation%20MoU%202014.pdf" TargetMode="External"/><Relationship Id="rId48" Type="http://schemas.openxmlformats.org/officeDocument/2006/relationships/hyperlink" Target="..\MoU%202011\1.%202011%20MoU%20dan%20PKS\03.%20Kerja%20Sama%20dengan%20Perusahaan\Mekongga%20Sejahtera%20PKS%202014.pdf" TargetMode="External"/><Relationship Id="rId56" Type="http://schemas.openxmlformats.org/officeDocument/2006/relationships/hyperlink" Target="..\MoU%202011\1.%202011%20MoU%20dan%20PKS\03.%20Kerja%20Sama%20dengan%20Perusahaan\Prodia%20OHI%20PKS%20Fak%20Farmasi%202015.pdf" TargetMode="External"/><Relationship Id="rId64" Type="http://schemas.openxmlformats.org/officeDocument/2006/relationships/hyperlink" Target="..\MoU%202011\1.%202011%20MoU%20dan%20PKS\03.%20Kerja%20Sama%20dengan%20Perusahaan\Mangle%20MoU%202015.pdf" TargetMode="External"/><Relationship Id="rId69" Type="http://schemas.openxmlformats.org/officeDocument/2006/relationships/hyperlink" Target="..\MoU%202011\1.%202011%20MoU%20dan%20PKS\03.%20Kerja%20Sama%20dengan%20Perusahaan\PKS%20HERO%202015.pdf" TargetMode="External"/><Relationship Id="rId77" Type="http://schemas.openxmlformats.org/officeDocument/2006/relationships/hyperlink" Target="..\MoU%202011\1.%202011%20MoU%20dan%20PKS\00.%20Kerja%20Sama%20dengan%20Lembaga%20Pemerintah\BTPN%20Bank%20MoU%202014.pdf" TargetMode="External"/><Relationship Id="rId8" Type="http://schemas.openxmlformats.org/officeDocument/2006/relationships/hyperlink" Target="../MoU%202011/1.%202011%20MoU%20dan%20PKS/03.%20Kerja%20Sama%20dengan%20Perusahaan/35%20-%2003%20PKS%202011%20Saung%20Ujo.pdf" TargetMode="External"/><Relationship Id="rId51" Type="http://schemas.openxmlformats.org/officeDocument/2006/relationships/hyperlink" Target="..\MoU%202011\1.%202011%20MoU%20dan%20PKS\03.%20Kerja%20Sama%20dengan%20Perusahaan\Hero%20MoU%202015.pdf" TargetMode="External"/><Relationship Id="rId72" Type="http://schemas.openxmlformats.org/officeDocument/2006/relationships/hyperlink" Target="..\MoU%202011\1.%202011%20MoU%20dan%20PKS\03.%20Kerja%20Sama%20dengan%20Perusahaan\YPK%20Beasiswa%20Gendongan%20PKS%202015.pdf" TargetMode="External"/><Relationship Id="rId80" Type="http://schemas.openxmlformats.org/officeDocument/2006/relationships/hyperlink" Target="..\MoU%202011\1.%202011%20MoU%20dan%20PKS\03.%20Kerja%20Sama%20dengan%20Perusahaan\Yayasan%20Laziz%20PLN%20PKS%202016.pdf" TargetMode="External"/><Relationship Id="rId85" Type="http://schemas.openxmlformats.org/officeDocument/2006/relationships/hyperlink" Target="..\MoU%202011\1.%202011%20MoU%20dan%20PKS\03.%20Kerja%20Sama%20dengan%20Perusahaan\PT%20Layar%20Mardi%20MoU%2020160.pdf" TargetMode="External"/><Relationship Id="rId3" Type="http://schemas.openxmlformats.org/officeDocument/2006/relationships/hyperlink" Target="..\MoU%202011\1.%202011%20MoU%20dan%20PKS\03.%20Kerja%20Sama%20dengan%20Perusahaan\32%20-%2003%20MoU%202011%20PT%20Triputra%20Investindo%20Arya.pdf" TargetMode="External"/><Relationship Id="rId12" Type="http://schemas.openxmlformats.org/officeDocument/2006/relationships/hyperlink" Target="../MoU%202011/1.%202011%20MoU%20dan%20PKS/03.%20Kerja%20Sama%20dengan%20Perusahaan/Rosda%20Karya%20MoU%202012.pdf" TargetMode="External"/><Relationship Id="rId17" Type="http://schemas.openxmlformats.org/officeDocument/2006/relationships/hyperlink" Target="..\MoU%202011\1.%202011%20MoU%20dan%20PKS\03.%20Kerja%20Sama%20dengan%20Perusahaan\Padma%20ADD%20PKS%202013.pdf" TargetMode="External"/><Relationship Id="rId25" Type="http://schemas.openxmlformats.org/officeDocument/2006/relationships/hyperlink" Target="../MoU%202011/1.%202011%20MoU%20dan%20PKS/03.%20Kerja%20Sama%20dengan%20Perusahaan/Asosiasi%20Logistik%20Indonesia%20MoU%202013.pdf" TargetMode="External"/><Relationship Id="rId33" Type="http://schemas.openxmlformats.org/officeDocument/2006/relationships/hyperlink" Target="..\MoU%202011\1.%202011%20MoU%20dan%20PKS\03.%20Kerja%20Sama%20dengan%20Perusahaan\The%20Jakarta%20Pos%20MoU%202014.pdf" TargetMode="External"/><Relationship Id="rId38" Type="http://schemas.openxmlformats.org/officeDocument/2006/relationships/hyperlink" Target="..\MoU%202011\1.%202011%20MoU%20dan%20PKS\03.%20Kerja%20Sama%20dengan%20Perusahaan\Star%20Energy%2011742%20PKS%20ADD%202014.pdf" TargetMode="External"/><Relationship Id="rId46" Type="http://schemas.openxmlformats.org/officeDocument/2006/relationships/hyperlink" Target="..\MoU%202011\1.%202011%20MoU%20dan%20PKS\03.%20Kerja%20Sama%20dengan%20Perusahaan\Mekongga%20Sejahtera%20MoU%202014.pdf" TargetMode="External"/><Relationship Id="rId59" Type="http://schemas.openxmlformats.org/officeDocument/2006/relationships/hyperlink" Target="..\MoU%202011\1.%202011%20MoU%20dan%20PKS\03.%20Kerja%20Sama%20dengan%20Perusahaan\PT%20Sumber%20Indah%20Sehat%20fARMASI%20pks%202014.pdf" TargetMode="External"/><Relationship Id="rId67" Type="http://schemas.openxmlformats.org/officeDocument/2006/relationships/hyperlink" Target="..\MoU%202011\1.%202011%20MoU%20dan%20PKS\03.%20Kerja%20Sama%20dengan%20Perusahaan\Yayasan%20Marga%20Jaya%20PKS%202015.pdf" TargetMode="External"/><Relationship Id="rId20" Type="http://schemas.openxmlformats.org/officeDocument/2006/relationships/hyperlink" Target="../MoU%202011/1.%202011%20MoU%20dan%20PKS/03.%20Kerja%20Sama%20dengan%20Perusahaan/Techtar%20Farm%20and%20Food%20MoU%202013.pdf" TargetMode="External"/><Relationship Id="rId41" Type="http://schemas.openxmlformats.org/officeDocument/2006/relationships/hyperlink" Target="..\MoU%202011\1.%202011%20MoU%20dan%20PKS\03.%20Kerja%20Sama%20dengan%20Perusahaan\Northwest%20Electric%20Power%20MoU%202014.pdf" TargetMode="External"/><Relationship Id="rId54" Type="http://schemas.openxmlformats.org/officeDocument/2006/relationships/hyperlink" Target="..\MoU%202011\1.%202011%20MoU%20dan%20PKS\03.%20Kerja%20Sama%20dengan%20Perusahaan\Prodia%20PW%20PKS%20Fak%20Farmasi%202015.pdf" TargetMode="External"/><Relationship Id="rId62" Type="http://schemas.openxmlformats.org/officeDocument/2006/relationships/hyperlink" Target="..\MoU%202011\1.%202011%20MoU%20dan%20PKS\03.%20Kerja%20Sama%20dengan%20Perusahaan\Indowooyang%20MoU%202015.pdf" TargetMode="External"/><Relationship Id="rId70" Type="http://schemas.openxmlformats.org/officeDocument/2006/relationships/hyperlink" Target="..\MoU%202011\1.%202011%20MoU%20dan%20PKS\03.%20Kerja%20Sama%20dengan%20Perusahaan\Sido%20Mulcul%20MoU%202015.pdf" TargetMode="External"/><Relationship Id="rId75" Type="http://schemas.openxmlformats.org/officeDocument/2006/relationships/hyperlink" Target="..\MoU%202011\1.%202011%20MoU%20dan%20PKS\03.%20Kerja%20Sama%20dengan%20Perusahaan\Asuransi%20Tokio%20Marine%20MoU%202015.pdf" TargetMode="External"/><Relationship Id="rId83" Type="http://schemas.openxmlformats.org/officeDocument/2006/relationships/hyperlink" Target="..\MoU%202011\1.%202011%20MoU%20dan%20PKS\03.%20Kerja%20Sama%20dengan%20Perusahaan\PT%20Layar%20Mardi%20PKS%202016.pdf" TargetMode="External"/><Relationship Id="rId88" Type="http://schemas.openxmlformats.org/officeDocument/2006/relationships/hyperlink" Target="..\MoU%202011\1.%202011%20MoU%20dan%20PKS\03.%20Kerja%20Sama%20dengan%20Perusahaan\BWS%20MoU%202016.pdf" TargetMode="External"/><Relationship Id="rId1" Type="http://schemas.openxmlformats.org/officeDocument/2006/relationships/hyperlink" Target="..\MoU%202011\1.%202011%20MoU%20dan%20PKS\03.%20Kerja%20Sama%20dengan%20Perusahaan\31-%2003%20-%20MoU%202011%20PT.%20Telkomsel.pdf" TargetMode="External"/><Relationship Id="rId6" Type="http://schemas.openxmlformats.org/officeDocument/2006/relationships/hyperlink" Target="../MoU%202011/1.%202011%20MoU%20dan%20PKS/03.%20Kerja%20Sama%20dengan%20Perusahaan/34%20-%2003%20MoU%202011%20Al-Masoem.pdf" TargetMode="External"/><Relationship Id="rId15" Type="http://schemas.openxmlformats.org/officeDocument/2006/relationships/hyperlink" Target="..\MoU%202011\1.%202011%20MoU%20dan%20PKS\03.%20Kerja%20Sama%20dengan%20Perusahaan\JNE%20MoU%202012.pdf" TargetMode="External"/><Relationship Id="rId23" Type="http://schemas.openxmlformats.org/officeDocument/2006/relationships/hyperlink" Target="../MoU%202011/1.%202011%20MoU%20dan%20PKS/03.%20Kerja%20Sama%20dengan%20Perusahaan/cv%20lumbung%20mas%20lestari%20MoU%202013.pdf" TargetMode="External"/><Relationship Id="rId28" Type="http://schemas.openxmlformats.org/officeDocument/2006/relationships/hyperlink" Target="..\MoU%202011\1.%202011%20MoU%20dan%20PKS\03.%20Kerja%20Sama%20dengan%20Perusahaan\WilQis%20CV%20MoU%202014.pdf" TargetMode="External"/><Relationship Id="rId36" Type="http://schemas.openxmlformats.org/officeDocument/2006/relationships/hyperlink" Target="..\MoU%202011\1.%202011%20MoU%20dan%20PKS\03.%20Kerja%20Sama%20dengan%20Perusahaan\Star%20Energy%2011740%20PKS%202014.pdf" TargetMode="External"/><Relationship Id="rId49" Type="http://schemas.openxmlformats.org/officeDocument/2006/relationships/hyperlink" Target="..\MoU%202011\1.%202011%20MoU%20dan%20PKS\03.%20Kerja%20Sama%20dengan%20Perusahaan\Momenta%20MoU%202014.pdf" TargetMode="External"/><Relationship Id="rId57" Type="http://schemas.openxmlformats.org/officeDocument/2006/relationships/hyperlink" Target="..\MoU%202011\1.%202011%20MoU%20dan%20PKS\03.%20Kerja%20Sama%20dengan%20Perusahaan\Prodia%20SI%20MoU%202015.pdf" TargetMode="External"/><Relationship Id="rId10" Type="http://schemas.openxmlformats.org/officeDocument/2006/relationships/hyperlink" Target="..\MoU%202011\1.%202011%20MoU%20dan%20PKS\03.%20Kerja%20Sama%20dengan%20Perusahaan\Kompas%20Gramedia%20PKS%202012.pdf" TargetMode="External"/><Relationship Id="rId31" Type="http://schemas.openxmlformats.org/officeDocument/2006/relationships/hyperlink" Target="..\MoU%202011\1.%202011%20MoU%20dan%20PKS\03.%20Kerja%20Sama%20dengan%20Perusahaan\Indocita%20Karya%20Global%20MoU%202014.pdf" TargetMode="External"/><Relationship Id="rId44" Type="http://schemas.openxmlformats.org/officeDocument/2006/relationships/hyperlink" Target="..\MoU%202011\1.%202011%20MoU%20dan%20PKS\03.%20Kerja%20Sama%20dengan%20Perusahaan\Pertamina%20Foundation%20PKs%20Beasiswa%202014.pdf" TargetMode="External"/><Relationship Id="rId52" Type="http://schemas.openxmlformats.org/officeDocument/2006/relationships/hyperlink" Target="..\MoU%202011\1.%202011%20MoU%20dan%20PKS\03.%20Kerja%20Sama%20dengan%20Perusahaan\Agro%20Inti%20Raharja%20MoU%202015.pdf" TargetMode="External"/><Relationship Id="rId60" Type="http://schemas.openxmlformats.org/officeDocument/2006/relationships/hyperlink" Target="..\MoU%202011\1.%202011%20MoU%20dan%20PKS\03.%20Kerja%20Sama%20dengan%20Perusahaan\Krakatoa%20MoU%202015.pdf" TargetMode="External"/><Relationship Id="rId65" Type="http://schemas.openxmlformats.org/officeDocument/2006/relationships/hyperlink" Target="..\MoU%202011\1.%202011%20MoU%20dan%20PKS\03.%20Kerja%20Sama%20dengan%20Perusahaan\Mangle%20PKS%202015.pdf" TargetMode="External"/><Relationship Id="rId73" Type="http://schemas.openxmlformats.org/officeDocument/2006/relationships/hyperlink" Target="..\MoU%202011\1.%202011%20MoU%20dan%20PKS\03.%20Kerja%20Sama%20dengan%20Perusahaan\Yamaha%20-%20LPPM%20PKS%2020150001.pdf" TargetMode="External"/><Relationship Id="rId78" Type="http://schemas.openxmlformats.org/officeDocument/2006/relationships/hyperlink" Target="..\MoU%202011\1.%202011%20MoU%20dan%20PKS\03.%20Kerja%20Sama%20dengan%20Perusahaan\Pertamina%20Foundation%20PKS%202015.pdf" TargetMode="External"/><Relationship Id="rId81" Type="http://schemas.openxmlformats.org/officeDocument/2006/relationships/hyperlink" Target="..\MoU%202011\1.%202011%20MoU%20dan%20PKS\03.%20Kerja%20Sama%20dengan%20Perusahaan\AAJI%20MoU%202016.pdf" TargetMode="External"/><Relationship Id="rId86" Type="http://schemas.openxmlformats.org/officeDocument/2006/relationships/hyperlink" Target="..\MoU%202011\1.%202011%20MoU%20dan%20PKS\03.%20Kerja%20Sama%20dengan%20Perusahaan\BCA%20Beasiswa%20Donasi%20PKS%202016.pdf" TargetMode="External"/><Relationship Id="rId4" Type="http://schemas.openxmlformats.org/officeDocument/2006/relationships/hyperlink" Target="..\MoU%202011\1.%202011%20MoU%20dan%20PKS\03.%20Kerja%20Sama%20dengan%20Perusahaan\30%20-%2000%20-%202011%20PKS%20PADMA.pdf" TargetMode="External"/><Relationship Id="rId9" Type="http://schemas.openxmlformats.org/officeDocument/2006/relationships/hyperlink" Target="..\MoU%202011\1.%202011%20MoU%20dan%20PKS\03.%20Kerja%20Sama%20dengan%20Perusahaan\Kompas%20Gramedia%20MoU%202012.pdf" TargetMode="External"/><Relationship Id="rId13" Type="http://schemas.openxmlformats.org/officeDocument/2006/relationships/hyperlink" Target="../MoU%202011/1.%202011%20MoU%20dan%20PKS/03.%20Kerja%20Sama%20dengan%20Perusahaan/PT%20Sony%20Indonesia0001.pdf" TargetMode="External"/><Relationship Id="rId18" Type="http://schemas.openxmlformats.org/officeDocument/2006/relationships/hyperlink" Target="../MoU%202011/1.%202011%20MoU%20dan%20PKS/03.%20Kerja%20Sama%20dengan%20Perusahaan/Grafindo%20MoU%202013.pdf" TargetMode="External"/><Relationship Id="rId39" Type="http://schemas.openxmlformats.org/officeDocument/2006/relationships/hyperlink" Target="..\MoU%202011\1.%202011%20MoU%20dan%20PKS\03.%20Kerja%20Sama%20dengan%20Perusahaan\PADMA%20ADD%202014.pdf" TargetMode="External"/><Relationship Id="rId34" Type="http://schemas.openxmlformats.org/officeDocument/2006/relationships/hyperlink" Target="..\MoU%202011\1.%202011%20MoU%20dan%20PKS\03.%20Kerja%20Sama%20dengan%20Perusahaan\Kartika%20Pancar%20Rizki%20MoU%202014.pdf" TargetMode="External"/><Relationship Id="rId50" Type="http://schemas.openxmlformats.org/officeDocument/2006/relationships/hyperlink" Target="..\MoU%202011\1.%202011%20MoU%20dan%20PKS\03.%20Kerja%20Sama%20dengan%20Perusahaan\katata%202014.pdf" TargetMode="External"/><Relationship Id="rId55" Type="http://schemas.openxmlformats.org/officeDocument/2006/relationships/hyperlink" Target="..\MoU%202011\1.%202011%20MoU%20dan%20PKS\03.%20Kerja%20Sama%20dengan%20Perusahaan\Prodia%20OHI%20MoU%202015.pdf" TargetMode="External"/><Relationship Id="rId76" Type="http://schemas.openxmlformats.org/officeDocument/2006/relationships/hyperlink" Target="..\MoU%202011\1.%202011%20MoU%20dan%20PKS\03.%20Kerja%20Sama%20dengan%20Perusahaan\BTPN%20PKS%202015.pdf" TargetMode="External"/><Relationship Id="rId7" Type="http://schemas.openxmlformats.org/officeDocument/2006/relationships/hyperlink" Target="../MoU%202011/1.%202011%20MoU%20dan%20PKS/03.%20Kerja%20Sama%20dengan%20Perusahaan/35%20-%2003%20MoU%202011%20Saung%20Ujo.pdf" TargetMode="External"/><Relationship Id="rId71" Type="http://schemas.openxmlformats.org/officeDocument/2006/relationships/hyperlink" Target="..\MoU%202011\1.%202011%20MoU%20dan%20PKS\03.%20Kerja%20Sama%20dengan%20Perusahaan\JPKM%20MoU%202015.pdf" TargetMode="External"/><Relationship Id="rId2" Type="http://schemas.openxmlformats.org/officeDocument/2006/relationships/hyperlink" Target="..\MoU%202011\1.%202011%20MoU%20dan%20PKS\03.%20Kerja%20Sama%20dengan%20Perusahaan\31-%2003%20-%20PKS%202011%20PT.%20Telkomsel.pdf" TargetMode="External"/><Relationship Id="rId29" Type="http://schemas.openxmlformats.org/officeDocument/2006/relationships/hyperlink" Target="..\MoU%202011\1.%202011%20MoU%20dan%20PKS\03.%20Kerja%20Sama%20dengan%20Perusahaan\Trans%20Jawa-Sulawesi%20MoU%202013.pdf" TargetMode="External"/><Relationship Id="rId24" Type="http://schemas.openxmlformats.org/officeDocument/2006/relationships/hyperlink" Target="../MoU%202011/1.%202011%20MoU%20dan%20PKS/03.%20Kerja%20Sama%20dengan%20Perusahaan/BRIL%20MoU%202013.pdf" TargetMode="External"/><Relationship Id="rId40" Type="http://schemas.openxmlformats.org/officeDocument/2006/relationships/hyperlink" Target="..\MoU%202011\1.%202011%20MoU%20dan%20PKS\03.%20Kerja%20Sama%20dengan%20Perusahaan\Samsung%20PKS%202014.pdf" TargetMode="External"/><Relationship Id="rId45" Type="http://schemas.openxmlformats.org/officeDocument/2006/relationships/hyperlink" Target="..\MoU%202011\1.%202011%20MoU%20dan%20PKS\03.%20Kerja%20Sama%20dengan%20Perusahaan\Eagle%20Rich%20Nusantara%20MoU%202014.pdf" TargetMode="External"/><Relationship Id="rId66" Type="http://schemas.openxmlformats.org/officeDocument/2006/relationships/hyperlink" Target="..\MoU%202011\1.%202011%20MoU%20dan%20PKS\03.%20Kerja%20Sama%20dengan%20Perusahaan\Yayasan%20Marga%20Jaya%20MoU%202015.pdf" TargetMode="External"/><Relationship Id="rId87" Type="http://schemas.openxmlformats.org/officeDocument/2006/relationships/hyperlink" Target="..\MoU%202011\1.%202011%20MoU%20dan%20PKS\03.%20Kerja%20Sama%20dengan%20Perusahaan\Sinergi%20foundatiion%20PKS%202016.pdf" TargetMode="External"/><Relationship Id="rId61" Type="http://schemas.openxmlformats.org/officeDocument/2006/relationships/hyperlink" Target="..\MoU%202011\1.%202011%20MoU%20dan%20PKS\03.%20Kerja%20Sama%20dengan%20Perusahaan\Krakatoa%20MoU%202015.pdf" TargetMode="External"/><Relationship Id="rId82" Type="http://schemas.openxmlformats.org/officeDocument/2006/relationships/hyperlink" Target="..\MoU%202011\1.%202011%20MoU%20dan%20PKS\03.%20Kerja%20Sama%20dengan%20Perusahaan\AAJI%20PKS%202016.pdf" TargetMode="External"/><Relationship Id="rId19" Type="http://schemas.openxmlformats.org/officeDocument/2006/relationships/hyperlink" Target="../MoU%202011/1.%202011%20MoU%20dan%20PKS/03.%20Kerja%20Sama%20dengan%20Perusahaan/Galih%20Estetika%20MoU%202013.pdf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..\MoU%202011\1.%202011%20MoU%20dan%20PKS\04.%20Kerjasama%20Lain-lain\08%20-%2004%20MoU%202011%20SMKN%201%20Maja%20Majalengka.pdf" TargetMode="External"/><Relationship Id="rId13" Type="http://schemas.openxmlformats.org/officeDocument/2006/relationships/hyperlink" Target="..\MoU%202011\1.%202011%20MoU%20dan%20PKS\04.%20Kerjasama%20Lain-lain\13%20-%2004%20MoU%202011%20SMK%20SPP%20Tanjungsari.pdf" TargetMode="External"/><Relationship Id="rId18" Type="http://schemas.openxmlformats.org/officeDocument/2006/relationships/hyperlink" Target="..\MoU%202011\1.%202011%20MoU%20dan%20PKS\04.%20Kerjasama%20Lain-lain\SMKN%20Sukasari.pdf" TargetMode="External"/><Relationship Id="rId26" Type="http://schemas.openxmlformats.org/officeDocument/2006/relationships/hyperlink" Target="..\MoU%202011\1.%202011%20MoU%20dan%20PKS\04.%20Kerjasama%20Lain-lain\10906%20Ramzy%20PKS%2020140001.pdf" TargetMode="External"/><Relationship Id="rId3" Type="http://schemas.openxmlformats.org/officeDocument/2006/relationships/hyperlink" Target="..\MoU%202011\1.%202011%20MoU%20dan%20PKS\04.%20Kerjasama%20Lain-lain\03%20-04%20MoU%202011%20SMKN%203%20Baleendah.pdf" TargetMode="External"/><Relationship Id="rId21" Type="http://schemas.openxmlformats.org/officeDocument/2006/relationships/hyperlink" Target="..\MoU%202011\1.%202011%20MoU%20dan%20PKS\04.%20Kerjasama%20Lain-lain\10901%20Nageeb%20PKS%2020140001.pdf" TargetMode="External"/><Relationship Id="rId7" Type="http://schemas.openxmlformats.org/officeDocument/2006/relationships/hyperlink" Target="..\MoU%202011\1.%202011%20MoU%20dan%20PKS\04.%20Kerjasama%20Lain-lain\07%20-%2004%20MoU%202011%20SMKN%205%20Pangalengan.pdf" TargetMode="External"/><Relationship Id="rId12" Type="http://schemas.openxmlformats.org/officeDocument/2006/relationships/hyperlink" Target="..\MoU%202011\1.%202011%20MoU%20dan%20PKS\04.%20Kerjasama%20Lain-lain\12%20-%2004%20MoU%202011%20SMK%20Bandung%20Selatan%201.pdf" TargetMode="External"/><Relationship Id="rId17" Type="http://schemas.openxmlformats.org/officeDocument/2006/relationships/hyperlink" Target="..\MoU%202011\1.%202011%20MoU%20dan%20PKS\04.%20Kerjasama%20Lain-lain\IKA%20UNPAD%202013.pdf" TargetMode="External"/><Relationship Id="rId25" Type="http://schemas.openxmlformats.org/officeDocument/2006/relationships/hyperlink" Target="..\MoU%202011\1.%202011%20MoU%20dan%20PKS\04.%20Kerjasama%20Lain-lain\10905%20Seazar%20PKS%2020140001.pdf" TargetMode="External"/><Relationship Id="rId2" Type="http://schemas.openxmlformats.org/officeDocument/2006/relationships/hyperlink" Target="..\MoU%202011\1.%202011%20MoU%20dan%20PKS\04.%20Kerjasama%20Lain-lain\02%20-%2004%20MoU%202011%20SMKN%202%20Subang.pdf" TargetMode="External"/><Relationship Id="rId16" Type="http://schemas.openxmlformats.org/officeDocument/2006/relationships/hyperlink" Target="..\MoU%202011\1.%202011%20MoU%20dan%20PKS\04.%20Kerjasama%20Lain-lain\16%20-%2004%20MoU%202011%20SMKN%204%20Garut%20.pdf" TargetMode="External"/><Relationship Id="rId20" Type="http://schemas.openxmlformats.org/officeDocument/2006/relationships/hyperlink" Target="..\MoU%202011\1.%202011%20MoU%20dan%20PKS\04.%20Kerjasama%20Lain-lain\10900%20Omer%20%20PKS%2020140001.pdf" TargetMode="External"/><Relationship Id="rId29" Type="http://schemas.openxmlformats.org/officeDocument/2006/relationships/hyperlink" Target="..\MoU%202011\1.%202011%20MoU%20dan%20PKS\04.%20Kerjasama%20Lain-lain\Paguyuban%20Panglawungan%20SS%20MoU%202016.pdf" TargetMode="External"/><Relationship Id="rId1" Type="http://schemas.openxmlformats.org/officeDocument/2006/relationships/hyperlink" Target="..\MoU%202011\1.%202011%20MoU%20dan%20PKS\04.%20Kerjasama%20Lain-lain\01%20-%2004%20MoU%202011%20SMKN%203%20Kuningan.pdf" TargetMode="External"/><Relationship Id="rId6" Type="http://schemas.openxmlformats.org/officeDocument/2006/relationships/hyperlink" Target="..\MoU%202011\1.%202011%20MoU%20dan%20PKS\04.%20Kerjasama%20Lain-lain\06%20-%2004%20MoU%202011%20SMKN%205%20Garut.pdf" TargetMode="External"/><Relationship Id="rId11" Type="http://schemas.openxmlformats.org/officeDocument/2006/relationships/hyperlink" Target="..\MoU%202011\1.%202011%20MoU%20dan%20PKS\04.%20Kerjasama%20Lain-lain\09%20-%2004%20MoU%202011%20SMKN%201%20Bandung.pdf" TargetMode="External"/><Relationship Id="rId24" Type="http://schemas.openxmlformats.org/officeDocument/2006/relationships/hyperlink" Target="..\MoU%202011\1.%202011%20MoU%20dan%20PKS\04.%20Kerjasama%20Lain-lain\10904%20Esam%20PKs%2020140001.pdf" TargetMode="External"/><Relationship Id="rId5" Type="http://schemas.openxmlformats.org/officeDocument/2006/relationships/hyperlink" Target="..\MoU%202011\1.%202011%20MoU%20dan%20PKS\04.%20Kerjasama%20Lain-lain\05%20-%2004%20MoU%202011%20SMKN%201%20Cilamaya.pdf" TargetMode="External"/><Relationship Id="rId15" Type="http://schemas.openxmlformats.org/officeDocument/2006/relationships/hyperlink" Target="..\MoU%202011\1.%202011%20MoU%20dan%20PKS\04.%20Kerjasama%20Lain-lain\15%20-%2004%20MoU%202011%20SMKN%201%20Lemahabang%20Cirebon.pdf" TargetMode="External"/><Relationship Id="rId23" Type="http://schemas.openxmlformats.org/officeDocument/2006/relationships/hyperlink" Target="..\MoU%202011\1.%202011%20MoU%20dan%20PKS\04.%20Kerjasama%20Lain-lain\10903%20Hassan%20PKS%2020140001.pdf" TargetMode="External"/><Relationship Id="rId28" Type="http://schemas.openxmlformats.org/officeDocument/2006/relationships/hyperlink" Target="..\MoU%202011\1.%202011%20MoU%20dan%20PKS\04.%20Kerjasama%20Lain-lain\Wanadri%20MoU%202016.pdf" TargetMode="External"/><Relationship Id="rId10" Type="http://schemas.openxmlformats.org/officeDocument/2006/relationships/hyperlink" Target="..\MoU%202011\1.%202011%20MoU%20dan%20PKS\04.%20Kerjasama%20Lain-lain\11%20-%200%204%20MoU%202011%20SMK%20SPP%20Geger%20Kalong.pdf" TargetMode="External"/><Relationship Id="rId19" Type="http://schemas.openxmlformats.org/officeDocument/2006/relationships/hyperlink" Target="..\MoU%202011\1.%202011%20MoU%20dan%20PKS\04.%20Kerjasama%20Lain-lain\10828%20Hayder%20PKS%20%2020140001.pdf" TargetMode="External"/><Relationship Id="rId4" Type="http://schemas.openxmlformats.org/officeDocument/2006/relationships/hyperlink" Target="..\MoU%202011\1.%202011%20MoU%20dan%20PKS\04.%20Kerjasama%20Lain-lain\04-%2004%20MoU%202011%20SMKN%202%20Sumedang.pdf" TargetMode="External"/><Relationship Id="rId9" Type="http://schemas.openxmlformats.org/officeDocument/2006/relationships/hyperlink" Target="..\MoU%202011\1.%202011%20MoU%20dan%20PKS\04.%20Kerjasama%20Lain-lain\10%20-%2004%20MoU%202011%20SMK%20Teknika%20Cisaat%20Suka.pdf" TargetMode="External"/><Relationship Id="rId14" Type="http://schemas.openxmlformats.org/officeDocument/2006/relationships/hyperlink" Target="..\MoU%202011\1.%202011%20MoU%20dan%20PKS\04.%20Kerjasama%20Lain-lain\14%20-%2004%20MoU%202011%20SMKN%201%20Mundu%20Cirebon.pdf" TargetMode="External"/><Relationship Id="rId22" Type="http://schemas.openxmlformats.org/officeDocument/2006/relationships/hyperlink" Target="..\MoU%202011\1.%202011%20MoU%20dan%20PKS\04.%20Kerjasama%20Lain-lain\10902%20Ibrahim%20PKS%2020140001.pdf" TargetMode="External"/><Relationship Id="rId27" Type="http://schemas.openxmlformats.org/officeDocument/2006/relationships/hyperlink" Target="..\MoU%202011\1.%202011%20MoU%20dan%20PKS\04.%20Kerjasama%20Lain-lain\10906%20Ramzy%20PKS%2020140001.pdf" TargetMode="External"/><Relationship Id="rId30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mailto:pipit.pitriyan@fe.unpad.ac.id" TargetMode="External"/><Relationship Id="rId21" Type="http://schemas.openxmlformats.org/officeDocument/2006/relationships/hyperlink" Target="mailto:Indrawati_yudha@unpad.ac.id" TargetMode="External"/><Relationship Id="rId42" Type="http://schemas.openxmlformats.org/officeDocument/2006/relationships/hyperlink" Target="mailto:dedemariana@yahoo.com" TargetMode="External"/><Relationship Id="rId47" Type="http://schemas.openxmlformats.org/officeDocument/2006/relationships/hyperlink" Target="mailto:la_dev18@yahoo.com" TargetMode="External"/><Relationship Id="rId63" Type="http://schemas.openxmlformats.org/officeDocument/2006/relationships/hyperlink" Target="mailto:mimi_R&amp;D@yamaha-motor.co.id" TargetMode="External"/><Relationship Id="rId68" Type="http://schemas.openxmlformats.org/officeDocument/2006/relationships/hyperlink" Target="mailto:bbo_prodisfm@yahoo.com" TargetMode="External"/><Relationship Id="rId84" Type="http://schemas.openxmlformats.org/officeDocument/2006/relationships/hyperlink" Target="mailto:ratnawulan999@gmail.com" TargetMode="External"/><Relationship Id="rId89" Type="http://schemas.openxmlformats.org/officeDocument/2006/relationships/hyperlink" Target="mailto:susanto1971@gmail.com" TargetMode="External"/><Relationship Id="rId16" Type="http://schemas.openxmlformats.org/officeDocument/2006/relationships/hyperlink" Target="mailto:madi_rahmadi@yahoo.co.id" TargetMode="External"/><Relationship Id="rId107" Type="http://schemas.openxmlformats.org/officeDocument/2006/relationships/printerSettings" Target="../printerSettings/printerSettings9.bin"/><Relationship Id="rId11" Type="http://schemas.openxmlformats.org/officeDocument/2006/relationships/hyperlink" Target="mailto:reniwindari@depkeu.go.id" TargetMode="External"/><Relationship Id="rId32" Type="http://schemas.openxmlformats.org/officeDocument/2006/relationships/hyperlink" Target="mailto:met@fe.unpad.ac.id" TargetMode="External"/><Relationship Id="rId37" Type="http://schemas.openxmlformats.org/officeDocument/2006/relationships/hyperlink" Target="mailto:bony.wiem@gmail.com" TargetMode="External"/><Relationship Id="rId53" Type="http://schemas.openxmlformats.org/officeDocument/2006/relationships/hyperlink" Target="mailto:aryobimo23@sitasagroup.com" TargetMode="External"/><Relationship Id="rId58" Type="http://schemas.openxmlformats.org/officeDocument/2006/relationships/hyperlink" Target="mailto:sondikus@yahoo.com" TargetMode="External"/><Relationship Id="rId74" Type="http://schemas.openxmlformats.org/officeDocument/2006/relationships/hyperlink" Target="mailto:dian.daju17@gmail.com" TargetMode="External"/><Relationship Id="rId79" Type="http://schemas.openxmlformats.org/officeDocument/2006/relationships/hyperlink" Target="mailto:ratnawulan999@gmail.com" TargetMode="External"/><Relationship Id="rId102" Type="http://schemas.openxmlformats.org/officeDocument/2006/relationships/hyperlink" Target="mailto:rifiantara@yahoo.com" TargetMode="External"/><Relationship Id="rId5" Type="http://schemas.openxmlformats.org/officeDocument/2006/relationships/hyperlink" Target="mailto:c.panatarani@phis.unpad.ac.id" TargetMode="External"/><Relationship Id="rId90" Type="http://schemas.openxmlformats.org/officeDocument/2006/relationships/hyperlink" Target="mailto:susanto1971@gmail.com" TargetMode="External"/><Relationship Id="rId95" Type="http://schemas.openxmlformats.org/officeDocument/2006/relationships/hyperlink" Target="mailto:iman_susanto@yahoo.com" TargetMode="External"/><Relationship Id="rId22" Type="http://schemas.openxmlformats.org/officeDocument/2006/relationships/hyperlink" Target="mailto:Aspenwuland@yahoo.com" TargetMode="External"/><Relationship Id="rId27" Type="http://schemas.openxmlformats.org/officeDocument/2006/relationships/hyperlink" Target="mailto:cecesobarna@yahoo.com" TargetMode="External"/><Relationship Id="rId43" Type="http://schemas.openxmlformats.org/officeDocument/2006/relationships/hyperlink" Target="mailto:vijaya_i@unpad.ac.id" TargetMode="External"/><Relationship Id="rId48" Type="http://schemas.openxmlformats.org/officeDocument/2006/relationships/hyperlink" Target="mailto:la_dev18@yahoo.com" TargetMode="External"/><Relationship Id="rId64" Type="http://schemas.openxmlformats.org/officeDocument/2006/relationships/hyperlink" Target="mailto:nratnanina@gmail.com" TargetMode="External"/><Relationship Id="rId69" Type="http://schemas.openxmlformats.org/officeDocument/2006/relationships/hyperlink" Target="mailto:melisabarliana@gmail.com" TargetMode="External"/><Relationship Id="rId80" Type="http://schemas.openxmlformats.org/officeDocument/2006/relationships/hyperlink" Target="mailto:eko_yuliawan@mikroskil.ac.id" TargetMode="External"/><Relationship Id="rId85" Type="http://schemas.openxmlformats.org/officeDocument/2006/relationships/hyperlink" Target="mailto:ratnawulan999@gmail.com" TargetMode="External"/><Relationship Id="rId12" Type="http://schemas.openxmlformats.org/officeDocument/2006/relationships/hyperlink" Target="mailto:annenurbaity@unpad.ac.id" TargetMode="External"/><Relationship Id="rId17" Type="http://schemas.openxmlformats.org/officeDocument/2006/relationships/hyperlink" Target="mailto:madi_rahmadi@yahoo.co.id" TargetMode="External"/><Relationship Id="rId33" Type="http://schemas.openxmlformats.org/officeDocument/2006/relationships/hyperlink" Target="mailto:wagiono@unpad.ac.id" TargetMode="External"/><Relationship Id="rId38" Type="http://schemas.openxmlformats.org/officeDocument/2006/relationships/hyperlink" Target="mailto:rana@hs-koblenz.de" TargetMode="External"/><Relationship Id="rId59" Type="http://schemas.openxmlformats.org/officeDocument/2006/relationships/hyperlink" Target="mailto:ida@upj.ac.id" TargetMode="External"/><Relationship Id="rId103" Type="http://schemas.openxmlformats.org/officeDocument/2006/relationships/hyperlink" Target="mailto:sekretariat_wr4@unand.ac.id" TargetMode="External"/><Relationship Id="rId108" Type="http://schemas.openxmlformats.org/officeDocument/2006/relationships/drawing" Target="../drawings/drawing1.xml"/><Relationship Id="rId20" Type="http://schemas.openxmlformats.org/officeDocument/2006/relationships/hyperlink" Target="mailto:ukun_28@yahoo.com" TargetMode="External"/><Relationship Id="rId41" Type="http://schemas.openxmlformats.org/officeDocument/2006/relationships/hyperlink" Target="mailto:frizkiyansyah@yahoo,com" TargetMode="External"/><Relationship Id="rId54" Type="http://schemas.openxmlformats.org/officeDocument/2006/relationships/hyperlink" Target="mailto:Thamrin19@yahoo.com" TargetMode="External"/><Relationship Id="rId62" Type="http://schemas.openxmlformats.org/officeDocument/2006/relationships/hyperlink" Target="mailto:anton.kurmelev@gmail.com" TargetMode="External"/><Relationship Id="rId70" Type="http://schemas.openxmlformats.org/officeDocument/2006/relationships/hyperlink" Target="mailto:tini.martini20@gmail.com" TargetMode="External"/><Relationship Id="rId75" Type="http://schemas.openxmlformats.org/officeDocument/2006/relationships/hyperlink" Target="mailto:drh.rofiq@yahoo.co.id" TargetMode="External"/><Relationship Id="rId83" Type="http://schemas.openxmlformats.org/officeDocument/2006/relationships/hyperlink" Target="mailto:achmad.nauval@starenergy.co.id" TargetMode="External"/><Relationship Id="rId88" Type="http://schemas.openxmlformats.org/officeDocument/2006/relationships/hyperlink" Target="mailto:melisabarliana@gmail.com" TargetMode="External"/><Relationship Id="rId91" Type="http://schemas.openxmlformats.org/officeDocument/2006/relationships/hyperlink" Target="mailto:tsuda_akira@kurume_u.ac.jp" TargetMode="External"/><Relationship Id="rId96" Type="http://schemas.openxmlformats.org/officeDocument/2006/relationships/hyperlink" Target="mailto:iman_susanto@yahoo.com" TargetMode="External"/><Relationship Id="rId1" Type="http://schemas.openxmlformats.org/officeDocument/2006/relationships/hyperlink" Target="mailto:reniwindari@depkeu.go.id" TargetMode="External"/><Relationship Id="rId6" Type="http://schemas.openxmlformats.org/officeDocument/2006/relationships/hyperlink" Target="mailto:c.panatarani@phis.unpad.ac.id" TargetMode="External"/><Relationship Id="rId15" Type="http://schemas.openxmlformats.org/officeDocument/2006/relationships/hyperlink" Target="mailto:elnovani_lusiana@yahoo.com" TargetMode="External"/><Relationship Id="rId23" Type="http://schemas.openxmlformats.org/officeDocument/2006/relationships/hyperlink" Target="mailto:Aspenwuland@yahoo.com" TargetMode="External"/><Relationship Id="rId28" Type="http://schemas.openxmlformats.org/officeDocument/2006/relationships/hyperlink" Target="mailto:rinisoemarwoto@gmail.com" TargetMode="External"/><Relationship Id="rId36" Type="http://schemas.openxmlformats.org/officeDocument/2006/relationships/hyperlink" Target="mailto:nandangalamsah@gmail.com" TargetMode="External"/><Relationship Id="rId49" Type="http://schemas.openxmlformats.org/officeDocument/2006/relationships/hyperlink" Target="mailto:ramadhanpancasilawan@gmail.com" TargetMode="External"/><Relationship Id="rId57" Type="http://schemas.openxmlformats.org/officeDocument/2006/relationships/hyperlink" Target="mailto:jenny.ratna@yahoo.com" TargetMode="External"/><Relationship Id="rId106" Type="http://schemas.openxmlformats.org/officeDocument/2006/relationships/hyperlink" Target="mailto:jamhur2002@yahoo.com" TargetMode="External"/><Relationship Id="rId10" Type="http://schemas.openxmlformats.org/officeDocument/2006/relationships/hyperlink" Target="mailto:gonofk73@gmail.com" TargetMode="External"/><Relationship Id="rId31" Type="http://schemas.openxmlformats.org/officeDocument/2006/relationships/hyperlink" Target="mailto:met@fe.unpad.ac.id" TargetMode="External"/><Relationship Id="rId44" Type="http://schemas.openxmlformats.org/officeDocument/2006/relationships/hyperlink" Target="mailto:idr_g@yahoo.com" TargetMode="External"/><Relationship Id="rId52" Type="http://schemas.openxmlformats.org/officeDocument/2006/relationships/hyperlink" Target="mailto:bdisan@gmail.com" TargetMode="External"/><Relationship Id="rId60" Type="http://schemas.openxmlformats.org/officeDocument/2006/relationships/hyperlink" Target="mailto:ida@upj.ac.id" TargetMode="External"/><Relationship Id="rId65" Type="http://schemas.openxmlformats.org/officeDocument/2006/relationships/hyperlink" Target="mailto:novys@ymail.com" TargetMode="External"/><Relationship Id="rId73" Type="http://schemas.openxmlformats.org/officeDocument/2006/relationships/hyperlink" Target="mailto:ahmad.sukma@yahoo.co.id" TargetMode="External"/><Relationship Id="rId78" Type="http://schemas.openxmlformats.org/officeDocument/2006/relationships/hyperlink" Target="mailto:ratnawulan999@gmail.com" TargetMode="External"/><Relationship Id="rId81" Type="http://schemas.openxmlformats.org/officeDocument/2006/relationships/hyperlink" Target="mailto:melisabarliana@gmail.com" TargetMode="External"/><Relationship Id="rId86" Type="http://schemas.openxmlformats.org/officeDocument/2006/relationships/hyperlink" Target="mailto:melisabarliana@gmail.com" TargetMode="External"/><Relationship Id="rId94" Type="http://schemas.openxmlformats.org/officeDocument/2006/relationships/hyperlink" Target="mailto:chrystian.trilaksono@lintasarta.co.id" TargetMode="External"/><Relationship Id="rId99" Type="http://schemas.openxmlformats.org/officeDocument/2006/relationships/hyperlink" Target="mailto:melisabarliana@gmail.com" TargetMode="External"/><Relationship Id="rId101" Type="http://schemas.openxmlformats.org/officeDocument/2006/relationships/hyperlink" Target="mailto:rifiantara@yahoo.com" TargetMode="External"/><Relationship Id="rId4" Type="http://schemas.openxmlformats.org/officeDocument/2006/relationships/hyperlink" Target="mailto:annenurbaity@unpad.ac.id" TargetMode="External"/><Relationship Id="rId9" Type="http://schemas.openxmlformats.org/officeDocument/2006/relationships/hyperlink" Target="mailto:rpratiwi17@gmail.com" TargetMode="External"/><Relationship Id="rId13" Type="http://schemas.openxmlformats.org/officeDocument/2006/relationships/hyperlink" Target="mailto:muhamad.purnagunawan@fe.unpad.ac.id" TargetMode="External"/><Relationship Id="rId18" Type="http://schemas.openxmlformats.org/officeDocument/2006/relationships/hyperlink" Target="mailto:michael_tumbol@yahoo.co.id" TargetMode="External"/><Relationship Id="rId39" Type="http://schemas.openxmlformats.org/officeDocument/2006/relationships/hyperlink" Target="mailto:rana@hs-koblenz.de" TargetMode="External"/><Relationship Id="rId34" Type="http://schemas.openxmlformats.org/officeDocument/2006/relationships/hyperlink" Target="mailto:wagiono@unpad.ac.id" TargetMode="External"/><Relationship Id="rId50" Type="http://schemas.openxmlformats.org/officeDocument/2006/relationships/hyperlink" Target="mailto:ratnavijayanti@yahoo.com" TargetMode="External"/><Relationship Id="rId55" Type="http://schemas.openxmlformats.org/officeDocument/2006/relationships/hyperlink" Target="mailto:ratnavijayanti@yahoo.com" TargetMode="External"/><Relationship Id="rId76" Type="http://schemas.openxmlformats.org/officeDocument/2006/relationships/hyperlink" Target="mailto:samudra24@ymail.com" TargetMode="External"/><Relationship Id="rId97" Type="http://schemas.openxmlformats.org/officeDocument/2006/relationships/hyperlink" Target="mailto:iman_susanto@yahoo.com" TargetMode="External"/><Relationship Id="rId104" Type="http://schemas.openxmlformats.org/officeDocument/2006/relationships/hyperlink" Target="mailto:fahrul_roji12@yahoo.com" TargetMode="External"/><Relationship Id="rId7" Type="http://schemas.openxmlformats.org/officeDocument/2006/relationships/hyperlink" Target="mailto:sintaher@yahoo.com" TargetMode="External"/><Relationship Id="rId71" Type="http://schemas.openxmlformats.org/officeDocument/2006/relationships/hyperlink" Target="mailto:radiani_n@bi.go.id" TargetMode="External"/><Relationship Id="rId92" Type="http://schemas.openxmlformats.org/officeDocument/2006/relationships/hyperlink" Target="mailto:tati.herlina@unpad.ac.id" TargetMode="External"/><Relationship Id="rId2" Type="http://schemas.openxmlformats.org/officeDocument/2006/relationships/hyperlink" Target="mailto:kkpamungkas@yahoo.com" TargetMode="External"/><Relationship Id="rId29" Type="http://schemas.openxmlformats.org/officeDocument/2006/relationships/hyperlink" Target="mailto:reginawanti@yahoo.com" TargetMode="External"/><Relationship Id="rId24" Type="http://schemas.openxmlformats.org/officeDocument/2006/relationships/hyperlink" Target="mailto:wagiono@unpad.ac.id" TargetMode="External"/><Relationship Id="rId40" Type="http://schemas.openxmlformats.org/officeDocument/2006/relationships/hyperlink" Target="mailto:rishen.shekhar@une.edu.au" TargetMode="External"/><Relationship Id="rId45" Type="http://schemas.openxmlformats.org/officeDocument/2006/relationships/hyperlink" Target="mailto:vijaya_i@unpad.ac.id" TargetMode="External"/><Relationship Id="rId66" Type="http://schemas.openxmlformats.org/officeDocument/2006/relationships/hyperlink" Target="mailto:liviababo@yahoo.com" TargetMode="External"/><Relationship Id="rId87" Type="http://schemas.openxmlformats.org/officeDocument/2006/relationships/hyperlink" Target="mailto:melisabarliana@gmail.com" TargetMode="External"/><Relationship Id="rId61" Type="http://schemas.openxmlformats.org/officeDocument/2006/relationships/hyperlink" Target="mailto:achmad.nauval@starenergy.co.id" TargetMode="External"/><Relationship Id="rId82" Type="http://schemas.openxmlformats.org/officeDocument/2006/relationships/hyperlink" Target="mailto:melisabarliana@gmail.com" TargetMode="External"/><Relationship Id="rId19" Type="http://schemas.openxmlformats.org/officeDocument/2006/relationships/hyperlink" Target="mailto:antono@ymail.com" TargetMode="External"/><Relationship Id="rId14" Type="http://schemas.openxmlformats.org/officeDocument/2006/relationships/hyperlink" Target="mailto:r_rohanda@yahoo.com" TargetMode="External"/><Relationship Id="rId30" Type="http://schemas.openxmlformats.org/officeDocument/2006/relationships/hyperlink" Target="mailto:idr_g@yahoo.com" TargetMode="External"/><Relationship Id="rId35" Type="http://schemas.openxmlformats.org/officeDocument/2006/relationships/hyperlink" Target="mailto:akaruni1@unpad.ac.id" TargetMode="External"/><Relationship Id="rId56" Type="http://schemas.openxmlformats.org/officeDocument/2006/relationships/hyperlink" Target="mailto:hazbini@gmail.com" TargetMode="External"/><Relationship Id="rId77" Type="http://schemas.openxmlformats.org/officeDocument/2006/relationships/hyperlink" Target="mailto:arifin@bme.its.ac.id" TargetMode="External"/><Relationship Id="rId100" Type="http://schemas.openxmlformats.org/officeDocument/2006/relationships/hyperlink" Target="mailto:melisabarliana@gmail.com" TargetMode="External"/><Relationship Id="rId105" Type="http://schemas.openxmlformats.org/officeDocument/2006/relationships/hyperlink" Target="mailto:Cut@jtd.co.id" TargetMode="External"/><Relationship Id="rId8" Type="http://schemas.openxmlformats.org/officeDocument/2006/relationships/hyperlink" Target="mailto:rpratiwi17@gmail.com" TargetMode="External"/><Relationship Id="rId51" Type="http://schemas.openxmlformats.org/officeDocument/2006/relationships/hyperlink" Target="mailto:lestari.manggong@mail.unpad.ac.id" TargetMode="External"/><Relationship Id="rId72" Type="http://schemas.openxmlformats.org/officeDocument/2006/relationships/hyperlink" Target="mailto:tomyp1973@yahoo.com" TargetMode="External"/><Relationship Id="rId93" Type="http://schemas.openxmlformats.org/officeDocument/2006/relationships/hyperlink" Target="mailto:asep_yana@batan.go.id" TargetMode="External"/><Relationship Id="rId98" Type="http://schemas.openxmlformats.org/officeDocument/2006/relationships/hyperlink" Target="mailto:iman_susanto@yahoo.com" TargetMode="External"/><Relationship Id="rId3" Type="http://schemas.openxmlformats.org/officeDocument/2006/relationships/hyperlink" Target="mailto:kkpamungkas@yahoo.com" TargetMode="External"/><Relationship Id="rId25" Type="http://schemas.openxmlformats.org/officeDocument/2006/relationships/hyperlink" Target="mailto:wagiono@unpad.ac.id" TargetMode="External"/><Relationship Id="rId46" Type="http://schemas.openxmlformats.org/officeDocument/2006/relationships/hyperlink" Target="mailto:hasnihf@yahoo.com.sg" TargetMode="External"/><Relationship Id="rId67" Type="http://schemas.openxmlformats.org/officeDocument/2006/relationships/hyperlink" Target="mailto:liviababo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6"/>
  <sheetViews>
    <sheetView showGridLines="0" view="pageBreakPreview" topLeftCell="A28" zoomScale="115" zoomScaleSheetLayoutView="115" workbookViewId="0">
      <selection activeCell="C230" sqref="C230"/>
    </sheetView>
  </sheetViews>
  <sheetFormatPr defaultRowHeight="12" x14ac:dyDescent="0.2"/>
  <cols>
    <col min="1" max="1" width="4.28515625" style="54" customWidth="1"/>
    <col min="2" max="2" width="5" style="54" customWidth="1"/>
    <col min="3" max="3" width="35.42578125" style="55" customWidth="1"/>
    <col min="4" max="4" width="20.85546875" style="105" customWidth="1"/>
    <col min="5" max="5" width="1.42578125" style="54" customWidth="1"/>
    <col min="6" max="6" width="20.85546875" style="105" customWidth="1"/>
    <col min="7" max="7" width="16" style="105" customWidth="1"/>
    <col min="8" max="8" width="15.7109375" style="105" customWidth="1"/>
    <col min="9" max="9" width="25.28515625" style="55" customWidth="1"/>
    <col min="10" max="16" width="9.140625" style="77"/>
    <col min="17" max="16384" width="9.140625" style="53"/>
  </cols>
  <sheetData>
    <row r="1" spans="1:16" ht="26.25" customHeight="1" x14ac:dyDescent="0.3">
      <c r="A1" s="426" t="s">
        <v>1484</v>
      </c>
      <c r="B1" s="426"/>
      <c r="C1" s="426"/>
      <c r="D1" s="426"/>
      <c r="E1" s="426"/>
      <c r="F1" s="426"/>
      <c r="G1" s="426"/>
      <c r="H1" s="426"/>
      <c r="I1" s="426"/>
    </row>
    <row r="2" spans="1:16" x14ac:dyDescent="0.2">
      <c r="A2" s="427"/>
      <c r="B2" s="427"/>
      <c r="C2" s="427"/>
      <c r="D2" s="427"/>
      <c r="E2" s="427"/>
      <c r="F2" s="427"/>
      <c r="G2" s="427"/>
      <c r="H2" s="427"/>
      <c r="I2" s="427"/>
    </row>
    <row r="3" spans="1:16" ht="10.5" customHeight="1" x14ac:dyDescent="0.2">
      <c r="H3" s="105" t="s">
        <v>430</v>
      </c>
    </row>
    <row r="4" spans="1:16" s="58" customFormat="1" ht="23.25" customHeight="1" x14ac:dyDescent="0.2">
      <c r="A4" s="56" t="s">
        <v>216</v>
      </c>
      <c r="B4" s="337" t="s">
        <v>462</v>
      </c>
      <c r="C4" s="337" t="s">
        <v>217</v>
      </c>
      <c r="D4" s="428" t="s">
        <v>463</v>
      </c>
      <c r="E4" s="429"/>
      <c r="F4" s="430"/>
      <c r="G4" s="337" t="s">
        <v>450</v>
      </c>
      <c r="H4" s="337" t="s">
        <v>451</v>
      </c>
      <c r="I4" s="57" t="s">
        <v>464</v>
      </c>
      <c r="J4" s="339"/>
      <c r="K4" s="339"/>
      <c r="L4" s="339"/>
      <c r="M4" s="339"/>
      <c r="N4" s="339"/>
      <c r="O4" s="339"/>
      <c r="P4" s="339"/>
    </row>
    <row r="5" spans="1:16" ht="17.25" customHeight="1" x14ac:dyDescent="0.2">
      <c r="A5" s="423" t="s">
        <v>568</v>
      </c>
      <c r="B5" s="424"/>
      <c r="C5" s="424"/>
      <c r="D5" s="424"/>
      <c r="E5" s="424"/>
      <c r="F5" s="424"/>
      <c r="G5" s="424"/>
      <c r="H5" s="424"/>
      <c r="I5" s="425"/>
    </row>
    <row r="6" spans="1:16" ht="17.25" customHeight="1" x14ac:dyDescent="0.2">
      <c r="A6" s="423" t="s">
        <v>569</v>
      </c>
      <c r="B6" s="424"/>
      <c r="C6" s="424"/>
      <c r="D6" s="424"/>
      <c r="E6" s="424"/>
      <c r="F6" s="424"/>
      <c r="G6" s="424"/>
      <c r="H6" s="424"/>
      <c r="I6" s="425"/>
    </row>
    <row r="7" spans="1:16" ht="17.25" customHeight="1" x14ac:dyDescent="0.2">
      <c r="A7" s="423" t="s">
        <v>2717</v>
      </c>
      <c r="B7" s="424"/>
      <c r="C7" s="424"/>
      <c r="D7" s="424"/>
      <c r="E7" s="424"/>
      <c r="F7" s="424"/>
      <c r="G7" s="424"/>
      <c r="H7" s="424"/>
      <c r="I7" s="425"/>
    </row>
    <row r="8" spans="1:16" ht="17.25" customHeight="1" x14ac:dyDescent="0.2">
      <c r="A8" s="423" t="s">
        <v>2731</v>
      </c>
      <c r="B8" s="424"/>
      <c r="C8" s="424"/>
      <c r="D8" s="424"/>
      <c r="E8" s="424"/>
      <c r="F8" s="424"/>
      <c r="G8" s="424"/>
      <c r="H8" s="424"/>
      <c r="I8" s="425"/>
    </row>
    <row r="9" spans="1:16" s="77" customFormat="1" ht="12.75" x14ac:dyDescent="0.2">
      <c r="A9" s="201">
        <v>1</v>
      </c>
      <c r="B9" s="227" t="s">
        <v>50</v>
      </c>
      <c r="C9" s="79" t="s">
        <v>1779</v>
      </c>
      <c r="D9" s="206" t="s">
        <v>1979</v>
      </c>
      <c r="E9" s="206" t="s">
        <v>444</v>
      </c>
      <c r="F9" s="206" t="s">
        <v>2723</v>
      </c>
      <c r="G9" s="80">
        <v>41411</v>
      </c>
      <c r="H9" s="110">
        <f>+G9+(365*3)</f>
        <v>42506</v>
      </c>
      <c r="I9" s="75" t="s">
        <v>101</v>
      </c>
    </row>
    <row r="10" spans="1:16" s="77" customFormat="1" ht="24" x14ac:dyDescent="0.2">
      <c r="A10" s="201">
        <f>+A9+1</f>
        <v>2</v>
      </c>
      <c r="B10" s="227" t="s">
        <v>166</v>
      </c>
      <c r="C10" s="79" t="s">
        <v>2360</v>
      </c>
      <c r="D10" s="206" t="s">
        <v>2361</v>
      </c>
      <c r="E10" s="206" t="s">
        <v>444</v>
      </c>
      <c r="F10" s="79" t="s">
        <v>2362</v>
      </c>
      <c r="G10" s="81">
        <v>41991</v>
      </c>
      <c r="H10" s="80">
        <f>+G10+(365*1)</f>
        <v>42356</v>
      </c>
      <c r="I10" s="75" t="s">
        <v>2363</v>
      </c>
    </row>
    <row r="11" spans="1:16" s="77" customFormat="1" ht="24" x14ac:dyDescent="0.2">
      <c r="A11" s="201">
        <f t="shared" ref="A11:A31" si="0">+A10+1</f>
        <v>3</v>
      </c>
      <c r="B11" s="227" t="s">
        <v>50</v>
      </c>
      <c r="C11" s="79" t="s">
        <v>2432</v>
      </c>
      <c r="D11" s="206" t="s">
        <v>2431</v>
      </c>
      <c r="E11" s="206"/>
      <c r="F11" s="79"/>
      <c r="G11" s="81">
        <v>42126</v>
      </c>
      <c r="H11" s="110">
        <f>+G11+(365*3)</f>
        <v>43221</v>
      </c>
      <c r="I11" s="75" t="s">
        <v>101</v>
      </c>
    </row>
    <row r="12" spans="1:16" s="77" customFormat="1" ht="35.25" customHeight="1" x14ac:dyDescent="0.2">
      <c r="A12" s="201">
        <f t="shared" si="0"/>
        <v>4</v>
      </c>
      <c r="B12" s="227" t="s">
        <v>50</v>
      </c>
      <c r="C12" s="79" t="s">
        <v>1531</v>
      </c>
      <c r="D12" s="206" t="s">
        <v>1532</v>
      </c>
      <c r="E12" s="206" t="s">
        <v>444</v>
      </c>
      <c r="F12" s="79" t="s">
        <v>1533</v>
      </c>
      <c r="G12" s="81">
        <v>41620</v>
      </c>
      <c r="H12" s="80">
        <f>+G12+(365*5)</f>
        <v>43445</v>
      </c>
      <c r="I12" s="75" t="s">
        <v>1534</v>
      </c>
    </row>
    <row r="13" spans="1:16" s="77" customFormat="1" x14ac:dyDescent="0.2">
      <c r="A13" s="201">
        <f t="shared" si="0"/>
        <v>5</v>
      </c>
      <c r="B13" s="74" t="s">
        <v>50</v>
      </c>
      <c r="C13" s="79" t="s">
        <v>592</v>
      </c>
      <c r="D13" s="121" t="s">
        <v>593</v>
      </c>
      <c r="E13" s="129" t="s">
        <v>444</v>
      </c>
      <c r="F13" s="122" t="s">
        <v>595</v>
      </c>
      <c r="G13" s="109">
        <v>40627</v>
      </c>
      <c r="H13" s="80">
        <f>+G13+(365*5)</f>
        <v>42452</v>
      </c>
      <c r="I13" s="75" t="s">
        <v>101</v>
      </c>
    </row>
    <row r="14" spans="1:16" s="77" customFormat="1" x14ac:dyDescent="0.2">
      <c r="A14" s="201">
        <f t="shared" si="0"/>
        <v>6</v>
      </c>
      <c r="B14" s="74" t="s">
        <v>50</v>
      </c>
      <c r="C14" s="79" t="s">
        <v>1110</v>
      </c>
      <c r="D14" s="335" t="s">
        <v>1111</v>
      </c>
      <c r="E14" s="277" t="s">
        <v>444</v>
      </c>
      <c r="F14" s="336" t="s">
        <v>1112</v>
      </c>
      <c r="G14" s="81">
        <v>40969</v>
      </c>
      <c r="H14" s="110">
        <f>+G14+(365*5)</f>
        <v>42794</v>
      </c>
      <c r="I14" s="75" t="s">
        <v>101</v>
      </c>
    </row>
    <row r="15" spans="1:16" s="77" customFormat="1" ht="12.75" x14ac:dyDescent="0.2">
      <c r="A15" s="201">
        <f t="shared" si="0"/>
        <v>7</v>
      </c>
      <c r="B15" s="227" t="s">
        <v>50</v>
      </c>
      <c r="C15" s="79" t="s">
        <v>660</v>
      </c>
      <c r="D15" s="206" t="s">
        <v>1758</v>
      </c>
      <c r="E15" s="206" t="s">
        <v>444</v>
      </c>
      <c r="F15" s="79" t="s">
        <v>1759</v>
      </c>
      <c r="G15" s="81">
        <v>41673</v>
      </c>
      <c r="H15" s="80">
        <f>+G15+(365*5)</f>
        <v>43498</v>
      </c>
      <c r="I15" s="75" t="s">
        <v>101</v>
      </c>
    </row>
    <row r="16" spans="1:16" s="77" customFormat="1" ht="24" x14ac:dyDescent="0.2">
      <c r="A16" s="201">
        <f t="shared" si="0"/>
        <v>8</v>
      </c>
      <c r="B16" s="227" t="s">
        <v>50</v>
      </c>
      <c r="C16" s="79" t="s">
        <v>427</v>
      </c>
      <c r="D16" s="206" t="s">
        <v>2086</v>
      </c>
      <c r="E16" s="206" t="s">
        <v>444</v>
      </c>
      <c r="F16" s="79" t="s">
        <v>2087</v>
      </c>
      <c r="G16" s="81">
        <v>41948</v>
      </c>
      <c r="H16" s="80">
        <f>+G16+(365*1)</f>
        <v>42313</v>
      </c>
      <c r="I16" s="75" t="s">
        <v>101</v>
      </c>
    </row>
    <row r="17" spans="1:9" s="77" customFormat="1" ht="24" x14ac:dyDescent="0.2">
      <c r="A17" s="201">
        <f t="shared" si="0"/>
        <v>9</v>
      </c>
      <c r="B17" s="227" t="s">
        <v>50</v>
      </c>
      <c r="C17" s="79" t="s">
        <v>1566</v>
      </c>
      <c r="D17" s="206" t="s">
        <v>1580</v>
      </c>
      <c r="E17" s="206" t="s">
        <v>444</v>
      </c>
      <c r="F17" s="79" t="s">
        <v>1581</v>
      </c>
      <c r="G17" s="81">
        <v>41526</v>
      </c>
      <c r="H17" s="110">
        <f>+G17+(365*5)</f>
        <v>43351</v>
      </c>
      <c r="I17" s="75" t="s">
        <v>101</v>
      </c>
    </row>
    <row r="18" spans="1:9" s="76" customFormat="1" ht="35.25" customHeight="1" x14ac:dyDescent="0.2">
      <c r="A18" s="201">
        <f t="shared" si="0"/>
        <v>10</v>
      </c>
      <c r="B18" s="244" t="s">
        <v>166</v>
      </c>
      <c r="C18" s="79" t="s">
        <v>1439</v>
      </c>
      <c r="D18" s="206" t="s">
        <v>1440</v>
      </c>
      <c r="E18" s="206" t="s">
        <v>444</v>
      </c>
      <c r="F18" s="79" t="s">
        <v>1441</v>
      </c>
      <c r="G18" s="81">
        <v>41355</v>
      </c>
      <c r="H18" s="110">
        <f>+G18+(365*4)</f>
        <v>42815</v>
      </c>
      <c r="I18" s="75" t="s">
        <v>1891</v>
      </c>
    </row>
    <row r="19" spans="1:9" s="77" customFormat="1" ht="36" x14ac:dyDescent="0.2">
      <c r="A19" s="201">
        <f t="shared" si="0"/>
        <v>11</v>
      </c>
      <c r="B19" s="227" t="s">
        <v>166</v>
      </c>
      <c r="C19" s="79" t="s">
        <v>2145</v>
      </c>
      <c r="D19" s="206" t="s">
        <v>2146</v>
      </c>
      <c r="E19" s="206" t="s">
        <v>444</v>
      </c>
      <c r="F19" s="79" t="s">
        <v>2147</v>
      </c>
      <c r="G19" s="81">
        <v>41918</v>
      </c>
      <c r="H19" s="80">
        <f>+G19+(365*4)</f>
        <v>43378</v>
      </c>
      <c r="I19" s="75" t="s">
        <v>2148</v>
      </c>
    </row>
    <row r="20" spans="1:9" s="77" customFormat="1" ht="60" x14ac:dyDescent="0.2">
      <c r="A20" s="201">
        <f t="shared" si="0"/>
        <v>12</v>
      </c>
      <c r="B20" s="227" t="s">
        <v>50</v>
      </c>
      <c r="C20" s="79" t="s">
        <v>596</v>
      </c>
      <c r="D20" s="206" t="s">
        <v>2714</v>
      </c>
      <c r="E20" s="206" t="s">
        <v>444</v>
      </c>
      <c r="F20" s="79" t="s">
        <v>2715</v>
      </c>
      <c r="G20" s="81">
        <v>42159</v>
      </c>
      <c r="H20" s="110">
        <f>+G20+(365*1)</f>
        <v>42524</v>
      </c>
      <c r="I20" s="75" t="s">
        <v>2716</v>
      </c>
    </row>
    <row r="21" spans="1:9" s="77" customFormat="1" x14ac:dyDescent="0.2">
      <c r="A21" s="201">
        <f t="shared" si="0"/>
        <v>13</v>
      </c>
      <c r="B21" s="74" t="s">
        <v>50</v>
      </c>
      <c r="C21" s="207" t="s">
        <v>1122</v>
      </c>
      <c r="D21" s="206" t="s">
        <v>1123</v>
      </c>
      <c r="E21" s="277" t="s">
        <v>444</v>
      </c>
      <c r="F21" s="79" t="s">
        <v>1124</v>
      </c>
      <c r="G21" s="81">
        <v>41051</v>
      </c>
      <c r="H21" s="110">
        <f t="shared" ref="H21:H30" si="1">+G21+(365*5)</f>
        <v>42876</v>
      </c>
      <c r="I21" s="75" t="s">
        <v>101</v>
      </c>
    </row>
    <row r="22" spans="1:9" s="77" customFormat="1" ht="15" customHeight="1" x14ac:dyDescent="0.2">
      <c r="A22" s="201">
        <f t="shared" si="0"/>
        <v>14</v>
      </c>
      <c r="B22" s="74" t="s">
        <v>166</v>
      </c>
      <c r="C22" s="207" t="s">
        <v>1122</v>
      </c>
      <c r="D22" s="206" t="s">
        <v>1123</v>
      </c>
      <c r="E22" s="206" t="s">
        <v>444</v>
      </c>
      <c r="F22" s="79" t="s">
        <v>1190</v>
      </c>
      <c r="G22" s="81">
        <v>41051</v>
      </c>
      <c r="H22" s="110">
        <f t="shared" si="1"/>
        <v>42876</v>
      </c>
      <c r="I22" s="75" t="s">
        <v>1125</v>
      </c>
    </row>
    <row r="23" spans="1:9" s="76" customFormat="1" ht="15" customHeight="1" x14ac:dyDescent="0.2">
      <c r="A23" s="201">
        <f t="shared" si="0"/>
        <v>15</v>
      </c>
      <c r="B23" s="74" t="s">
        <v>50</v>
      </c>
      <c r="C23" s="79" t="s">
        <v>441</v>
      </c>
      <c r="D23" s="206" t="s">
        <v>1253</v>
      </c>
      <c r="E23" s="206" t="s">
        <v>444</v>
      </c>
      <c r="F23" s="79" t="s">
        <v>1254</v>
      </c>
      <c r="G23" s="81">
        <v>41065</v>
      </c>
      <c r="H23" s="110">
        <f t="shared" si="1"/>
        <v>42890</v>
      </c>
      <c r="I23" s="75" t="s">
        <v>101</v>
      </c>
    </row>
    <row r="24" spans="1:9" s="77" customFormat="1" x14ac:dyDescent="0.2">
      <c r="A24" s="201">
        <f t="shared" si="0"/>
        <v>16</v>
      </c>
      <c r="B24" s="74" t="s">
        <v>50</v>
      </c>
      <c r="C24" s="79" t="s">
        <v>1242</v>
      </c>
      <c r="D24" s="206" t="s">
        <v>1243</v>
      </c>
      <c r="E24" s="206" t="s">
        <v>444</v>
      </c>
      <c r="F24" s="79" t="s">
        <v>1244</v>
      </c>
      <c r="G24" s="81">
        <v>41351</v>
      </c>
      <c r="H24" s="110">
        <f t="shared" si="1"/>
        <v>43176</v>
      </c>
      <c r="I24" s="75" t="s">
        <v>101</v>
      </c>
    </row>
    <row r="25" spans="1:9" s="77" customFormat="1" x14ac:dyDescent="0.2">
      <c r="A25" s="201">
        <f t="shared" si="0"/>
        <v>17</v>
      </c>
      <c r="B25" s="244" t="s">
        <v>1301</v>
      </c>
      <c r="C25" s="79" t="s">
        <v>1436</v>
      </c>
      <c r="D25" s="206" t="s">
        <v>1437</v>
      </c>
      <c r="E25" s="206" t="s">
        <v>444</v>
      </c>
      <c r="F25" s="79" t="s">
        <v>1438</v>
      </c>
      <c r="G25" s="81">
        <v>41402</v>
      </c>
      <c r="H25" s="80">
        <f t="shared" si="1"/>
        <v>43227</v>
      </c>
      <c r="I25" s="75" t="s">
        <v>101</v>
      </c>
    </row>
    <row r="26" spans="1:9" s="77" customFormat="1" ht="15.75" customHeight="1" x14ac:dyDescent="0.2">
      <c r="A26" s="322">
        <f t="shared" si="0"/>
        <v>18</v>
      </c>
      <c r="B26" s="243" t="s">
        <v>50</v>
      </c>
      <c r="C26" s="216" t="s">
        <v>735</v>
      </c>
      <c r="D26" s="247" t="s">
        <v>762</v>
      </c>
      <c r="E26" s="323" t="s">
        <v>444</v>
      </c>
      <c r="F26" s="249" t="s">
        <v>736</v>
      </c>
      <c r="G26" s="217">
        <v>40633</v>
      </c>
      <c r="H26" s="250">
        <f t="shared" si="1"/>
        <v>42458</v>
      </c>
      <c r="I26" s="200" t="s">
        <v>101</v>
      </c>
    </row>
    <row r="27" spans="1:9" s="77" customFormat="1" ht="24" x14ac:dyDescent="0.2">
      <c r="A27" s="201">
        <f t="shared" si="0"/>
        <v>19</v>
      </c>
      <c r="B27" s="74" t="s">
        <v>50</v>
      </c>
      <c r="C27" s="79" t="s">
        <v>1380</v>
      </c>
      <c r="D27" s="206" t="s">
        <v>1382</v>
      </c>
      <c r="E27" s="206" t="s">
        <v>444</v>
      </c>
      <c r="F27" s="79" t="s">
        <v>1381</v>
      </c>
      <c r="G27" s="81">
        <v>41467</v>
      </c>
      <c r="H27" s="110">
        <f t="shared" si="1"/>
        <v>43292</v>
      </c>
      <c r="I27" s="75" t="s">
        <v>101</v>
      </c>
    </row>
    <row r="28" spans="1:9" s="77" customFormat="1" ht="12.75" x14ac:dyDescent="0.2">
      <c r="A28" s="201">
        <f t="shared" si="0"/>
        <v>20</v>
      </c>
      <c r="B28" s="227" t="s">
        <v>50</v>
      </c>
      <c r="C28" s="79" t="s">
        <v>1755</v>
      </c>
      <c r="D28" s="206" t="s">
        <v>1756</v>
      </c>
      <c r="E28" s="206" t="s">
        <v>444</v>
      </c>
      <c r="F28" s="79" t="s">
        <v>1757</v>
      </c>
      <c r="G28" s="81">
        <v>41641</v>
      </c>
      <c r="H28" s="80">
        <f t="shared" si="1"/>
        <v>43466</v>
      </c>
      <c r="I28" s="75" t="s">
        <v>101</v>
      </c>
    </row>
    <row r="29" spans="1:9" s="77" customFormat="1" ht="12.75" x14ac:dyDescent="0.2">
      <c r="A29" s="201">
        <f t="shared" si="0"/>
        <v>21</v>
      </c>
      <c r="B29" s="227" t="s">
        <v>50</v>
      </c>
      <c r="C29" s="79" t="s">
        <v>1760</v>
      </c>
      <c r="D29" s="206" t="s">
        <v>1761</v>
      </c>
      <c r="E29" s="206" t="s">
        <v>444</v>
      </c>
      <c r="F29" s="79" t="s">
        <v>1762</v>
      </c>
      <c r="G29" s="81">
        <v>41775</v>
      </c>
      <c r="H29" s="80">
        <f t="shared" si="1"/>
        <v>43600</v>
      </c>
      <c r="I29" s="75" t="s">
        <v>101</v>
      </c>
    </row>
    <row r="30" spans="1:9" s="77" customFormat="1" ht="12.75" x14ac:dyDescent="0.2">
      <c r="A30" s="201">
        <f t="shared" si="0"/>
        <v>22</v>
      </c>
      <c r="B30" s="227" t="s">
        <v>50</v>
      </c>
      <c r="C30" s="79" t="s">
        <v>2050</v>
      </c>
      <c r="D30" s="206" t="s">
        <v>2051</v>
      </c>
      <c r="E30" s="206"/>
      <c r="F30" s="79"/>
      <c r="G30" s="81">
        <v>41948</v>
      </c>
      <c r="H30" s="80">
        <f t="shared" si="1"/>
        <v>43773</v>
      </c>
      <c r="I30" s="75" t="s">
        <v>101</v>
      </c>
    </row>
    <row r="31" spans="1:9" s="77" customFormat="1" ht="48" x14ac:dyDescent="0.2">
      <c r="A31" s="201">
        <f t="shared" si="0"/>
        <v>23</v>
      </c>
      <c r="B31" s="227" t="s">
        <v>166</v>
      </c>
      <c r="C31" s="79" t="s">
        <v>1380</v>
      </c>
      <c r="D31" s="206" t="s">
        <v>2082</v>
      </c>
      <c r="E31" s="206" t="s">
        <v>444</v>
      </c>
      <c r="F31" s="79" t="s">
        <v>2083</v>
      </c>
      <c r="G31" s="81">
        <v>41949</v>
      </c>
      <c r="H31" s="80">
        <f>+G31+(365*4)</f>
        <v>43409</v>
      </c>
      <c r="I31" s="75" t="s">
        <v>2084</v>
      </c>
    </row>
    <row r="32" spans="1:9" s="77" customFormat="1" ht="12.75" x14ac:dyDescent="0.2">
      <c r="A32" s="201"/>
      <c r="B32" s="227"/>
      <c r="C32" s="79"/>
      <c r="D32" s="206"/>
      <c r="E32" s="206"/>
      <c r="F32" s="79"/>
      <c r="G32" s="81"/>
      <c r="H32" s="80"/>
      <c r="I32" s="75"/>
    </row>
    <row r="33" spans="1:9" ht="17.25" customHeight="1" x14ac:dyDescent="0.2">
      <c r="A33" s="423" t="s">
        <v>2736</v>
      </c>
      <c r="B33" s="424"/>
      <c r="C33" s="424"/>
      <c r="D33" s="424"/>
      <c r="E33" s="424"/>
      <c r="F33" s="424"/>
      <c r="G33" s="424"/>
      <c r="H33" s="424"/>
      <c r="I33" s="425"/>
    </row>
    <row r="34" spans="1:9" s="77" customFormat="1" ht="25.5" customHeight="1" x14ac:dyDescent="0.2">
      <c r="A34" s="201">
        <f>+A31+1</f>
        <v>24</v>
      </c>
      <c r="B34" s="227" t="s">
        <v>50</v>
      </c>
      <c r="C34" s="79" t="s">
        <v>1998</v>
      </c>
      <c r="D34" s="206" t="s">
        <v>1999</v>
      </c>
      <c r="E34" s="206" t="s">
        <v>444</v>
      </c>
      <c r="F34" s="79" t="s">
        <v>2000</v>
      </c>
      <c r="G34" s="81">
        <v>41953</v>
      </c>
      <c r="H34" s="80">
        <f t="shared" ref="H34" si="2">+G34+(365*5)</f>
        <v>43778</v>
      </c>
      <c r="I34" s="75" t="s">
        <v>2001</v>
      </c>
    </row>
    <row r="35" spans="1:9" s="77" customFormat="1" ht="12.75" x14ac:dyDescent="0.2">
      <c r="A35" s="201"/>
      <c r="B35" s="227"/>
      <c r="C35" s="79"/>
      <c r="D35" s="206"/>
      <c r="E35" s="206"/>
      <c r="F35" s="79"/>
      <c r="G35" s="81"/>
      <c r="H35" s="80"/>
      <c r="I35" s="75"/>
    </row>
    <row r="36" spans="1:9" ht="17.25" customHeight="1" x14ac:dyDescent="0.2">
      <c r="A36" s="423" t="s">
        <v>2730</v>
      </c>
      <c r="B36" s="424"/>
      <c r="C36" s="424"/>
      <c r="D36" s="424"/>
      <c r="E36" s="424"/>
      <c r="F36" s="424"/>
      <c r="G36" s="424"/>
      <c r="H36" s="424"/>
      <c r="I36" s="425"/>
    </row>
    <row r="37" spans="1:9" s="77" customFormat="1" ht="12.75" x14ac:dyDescent="0.2">
      <c r="A37" s="201">
        <v>1</v>
      </c>
      <c r="B37" s="227" t="s">
        <v>50</v>
      </c>
      <c r="C37" s="79" t="s">
        <v>2041</v>
      </c>
      <c r="D37" s="206" t="s">
        <v>2042</v>
      </c>
      <c r="E37" s="206" t="s">
        <v>444</v>
      </c>
      <c r="F37" s="79" t="s">
        <v>2043</v>
      </c>
      <c r="G37" s="81">
        <v>41960</v>
      </c>
      <c r="H37" s="80">
        <f>+G37+(365*3)</f>
        <v>43055</v>
      </c>
      <c r="I37" s="75" t="s">
        <v>101</v>
      </c>
    </row>
    <row r="38" spans="1:9" s="77" customFormat="1" ht="12.75" x14ac:dyDescent="0.2">
      <c r="A38" s="201"/>
      <c r="B38" s="227"/>
      <c r="C38" s="79"/>
      <c r="D38" s="206"/>
      <c r="E38" s="206"/>
      <c r="F38" s="79"/>
      <c r="G38" s="81"/>
      <c r="H38" s="80"/>
      <c r="I38" s="75"/>
    </row>
    <row r="39" spans="1:9" ht="17.25" customHeight="1" x14ac:dyDescent="0.2">
      <c r="A39" s="423" t="s">
        <v>2734</v>
      </c>
      <c r="B39" s="424"/>
      <c r="C39" s="424"/>
      <c r="D39" s="424"/>
      <c r="E39" s="424"/>
      <c r="F39" s="424"/>
      <c r="G39" s="424"/>
      <c r="H39" s="424"/>
      <c r="I39" s="425"/>
    </row>
    <row r="40" spans="1:9" s="77" customFormat="1" ht="12.75" x14ac:dyDescent="0.2">
      <c r="A40" s="201">
        <v>1</v>
      </c>
      <c r="B40" s="227" t="s">
        <v>50</v>
      </c>
      <c r="C40" s="79" t="s">
        <v>2038</v>
      </c>
      <c r="D40" s="206" t="s">
        <v>2039</v>
      </c>
      <c r="E40" s="206" t="s">
        <v>444</v>
      </c>
      <c r="F40" s="79" t="s">
        <v>2040</v>
      </c>
      <c r="G40" s="81">
        <v>41885</v>
      </c>
      <c r="H40" s="80">
        <f>+G40+(365*5)</f>
        <v>43710</v>
      </c>
      <c r="I40" s="75" t="s">
        <v>101</v>
      </c>
    </row>
    <row r="41" spans="1:9" s="77" customFormat="1" ht="12.75" x14ac:dyDescent="0.2">
      <c r="A41" s="201"/>
      <c r="B41" s="227"/>
      <c r="C41" s="79"/>
      <c r="D41" s="206"/>
      <c r="E41" s="206"/>
      <c r="F41" s="79"/>
      <c r="G41" s="81"/>
      <c r="H41" s="80"/>
      <c r="I41" s="75"/>
    </row>
    <row r="42" spans="1:9" ht="17.25" customHeight="1" x14ac:dyDescent="0.2">
      <c r="A42" s="423" t="s">
        <v>2733</v>
      </c>
      <c r="B42" s="424"/>
      <c r="C42" s="424"/>
      <c r="D42" s="424"/>
      <c r="E42" s="424"/>
      <c r="F42" s="424"/>
      <c r="G42" s="424"/>
      <c r="H42" s="424"/>
      <c r="I42" s="425"/>
    </row>
    <row r="43" spans="1:9" s="77" customFormat="1" ht="36.75" customHeight="1" x14ac:dyDescent="0.2">
      <c r="A43" s="201">
        <v>1</v>
      </c>
      <c r="B43" s="227" t="s">
        <v>50</v>
      </c>
      <c r="C43" s="79" t="s">
        <v>2710</v>
      </c>
      <c r="D43" s="206" t="s">
        <v>2711</v>
      </c>
      <c r="E43" s="206" t="s">
        <v>444</v>
      </c>
      <c r="F43" s="206" t="s">
        <v>2712</v>
      </c>
      <c r="G43" s="80">
        <v>42247</v>
      </c>
      <c r="H43" s="110">
        <f>+G43+(365*5)</f>
        <v>44072</v>
      </c>
      <c r="I43" s="75" t="s">
        <v>2713</v>
      </c>
    </row>
    <row r="44" spans="1:9" s="77" customFormat="1" ht="24" x14ac:dyDescent="0.2">
      <c r="A44" s="201">
        <f>+A17+1</f>
        <v>10</v>
      </c>
      <c r="B44" s="227" t="s">
        <v>50</v>
      </c>
      <c r="C44" s="79" t="s">
        <v>1445</v>
      </c>
      <c r="D44" s="206" t="s">
        <v>1446</v>
      </c>
      <c r="E44" s="206" t="s">
        <v>444</v>
      </c>
      <c r="F44" s="79" t="s">
        <v>1447</v>
      </c>
      <c r="G44" s="81">
        <v>41589</v>
      </c>
      <c r="H44" s="80">
        <f>+G44+(365*5)</f>
        <v>43414</v>
      </c>
      <c r="I44" s="75" t="s">
        <v>101</v>
      </c>
    </row>
    <row r="45" spans="1:9" s="77" customFormat="1" ht="12.75" x14ac:dyDescent="0.2">
      <c r="A45" s="201">
        <f>+A87+1</f>
        <v>35</v>
      </c>
      <c r="B45" s="227" t="s">
        <v>50</v>
      </c>
      <c r="C45" s="79" t="s">
        <v>2139</v>
      </c>
      <c r="D45" s="206" t="s">
        <v>2140</v>
      </c>
      <c r="E45" s="206" t="s">
        <v>444</v>
      </c>
      <c r="F45" s="79" t="s">
        <v>2141</v>
      </c>
      <c r="G45" s="81">
        <v>42016</v>
      </c>
      <c r="H45" s="80">
        <f>+G45+(365*3)</f>
        <v>43111</v>
      </c>
      <c r="I45" s="75" t="s">
        <v>101</v>
      </c>
    </row>
    <row r="46" spans="1:9" s="77" customFormat="1" ht="12.75" x14ac:dyDescent="0.2">
      <c r="A46" s="201"/>
      <c r="B46" s="227"/>
      <c r="C46" s="79"/>
      <c r="D46" s="206"/>
      <c r="E46" s="206"/>
      <c r="F46" s="79"/>
      <c r="G46" s="81"/>
      <c r="H46" s="80"/>
      <c r="I46" s="75"/>
    </row>
    <row r="47" spans="1:9" ht="17.25" customHeight="1" x14ac:dyDescent="0.2">
      <c r="A47" s="423" t="s">
        <v>2735</v>
      </c>
      <c r="B47" s="424"/>
      <c r="C47" s="424"/>
      <c r="D47" s="424"/>
      <c r="E47" s="424"/>
      <c r="F47" s="424"/>
      <c r="G47" s="424"/>
      <c r="H47" s="424"/>
      <c r="I47" s="425"/>
    </row>
    <row r="48" spans="1:9" s="77" customFormat="1" ht="24" x14ac:dyDescent="0.2">
      <c r="A48" s="201">
        <f>+A27+1</f>
        <v>20</v>
      </c>
      <c r="B48" s="74" t="s">
        <v>50</v>
      </c>
      <c r="C48" s="79" t="s">
        <v>1387</v>
      </c>
      <c r="D48" s="206" t="s">
        <v>1398</v>
      </c>
      <c r="E48" s="206" t="s">
        <v>444</v>
      </c>
      <c r="F48" s="79" t="s">
        <v>1399</v>
      </c>
      <c r="G48" s="81">
        <v>41509</v>
      </c>
      <c r="H48" s="110">
        <f>+G48+(365*5)</f>
        <v>43334</v>
      </c>
      <c r="I48" s="75" t="s">
        <v>101</v>
      </c>
    </row>
    <row r="49" spans="1:16" s="77" customFormat="1" ht="12.75" x14ac:dyDescent="0.2">
      <c r="A49" s="201"/>
      <c r="B49" s="227"/>
      <c r="C49" s="79"/>
      <c r="D49" s="206"/>
      <c r="E49" s="206"/>
      <c r="F49" s="79"/>
      <c r="G49" s="81"/>
      <c r="H49" s="80"/>
      <c r="I49" s="75"/>
    </row>
    <row r="50" spans="1:16" ht="17.25" customHeight="1" x14ac:dyDescent="0.2">
      <c r="A50" s="423" t="s">
        <v>2737</v>
      </c>
      <c r="B50" s="424"/>
      <c r="C50" s="424"/>
      <c r="D50" s="424"/>
      <c r="E50" s="424"/>
      <c r="F50" s="424"/>
      <c r="G50" s="424"/>
      <c r="H50" s="424"/>
      <c r="I50" s="425"/>
    </row>
    <row r="51" spans="1:16" s="299" customFormat="1" ht="36" x14ac:dyDescent="0.2">
      <c r="A51" s="201">
        <f>+A29+1</f>
        <v>22</v>
      </c>
      <c r="B51" s="227" t="s">
        <v>50</v>
      </c>
      <c r="C51" s="79" t="s">
        <v>1927</v>
      </c>
      <c r="D51" s="206" t="s">
        <v>1928</v>
      </c>
      <c r="E51" s="206" t="s">
        <v>444</v>
      </c>
      <c r="F51" s="79" t="s">
        <v>1929</v>
      </c>
      <c r="G51" s="81">
        <v>41781</v>
      </c>
      <c r="H51" s="80">
        <f>+G51+(365*2)</f>
        <v>42511</v>
      </c>
      <c r="I51" s="75" t="s">
        <v>1930</v>
      </c>
      <c r="J51" s="77"/>
      <c r="K51" s="77"/>
      <c r="L51" s="77"/>
      <c r="M51" s="77"/>
      <c r="N51" s="77"/>
      <c r="O51" s="77"/>
      <c r="P51" s="77"/>
    </row>
    <row r="52" spans="1:16" s="77" customFormat="1" ht="12.75" x14ac:dyDescent="0.2">
      <c r="A52" s="322"/>
      <c r="B52" s="226"/>
      <c r="C52" s="216"/>
      <c r="D52" s="218"/>
      <c r="E52" s="218"/>
      <c r="F52" s="216"/>
      <c r="G52" s="217"/>
      <c r="H52" s="250"/>
      <c r="I52" s="200"/>
    </row>
    <row r="53" spans="1:16" ht="17.25" customHeight="1" x14ac:dyDescent="0.2">
      <c r="A53" s="423" t="s">
        <v>2732</v>
      </c>
      <c r="B53" s="424"/>
      <c r="C53" s="424"/>
      <c r="D53" s="424"/>
      <c r="E53" s="424"/>
      <c r="F53" s="424"/>
      <c r="G53" s="424"/>
      <c r="H53" s="424"/>
      <c r="I53" s="425"/>
    </row>
    <row r="54" spans="1:16" s="77" customFormat="1" ht="15.75" customHeight="1" x14ac:dyDescent="0.2">
      <c r="A54" s="201">
        <v>1</v>
      </c>
      <c r="B54" s="74" t="s">
        <v>50</v>
      </c>
      <c r="C54" s="75" t="s">
        <v>1946</v>
      </c>
      <c r="D54" s="335" t="s">
        <v>461</v>
      </c>
      <c r="E54" s="277" t="s">
        <v>444</v>
      </c>
      <c r="F54" s="336"/>
      <c r="G54" s="80">
        <v>40458</v>
      </c>
      <c r="H54" s="80">
        <f t="shared" ref="H54:H66" si="3">+G54+(365*5)</f>
        <v>42283</v>
      </c>
      <c r="I54" s="75" t="s">
        <v>101</v>
      </c>
    </row>
    <row r="55" spans="1:16" s="77" customFormat="1" ht="15.75" customHeight="1" x14ac:dyDescent="0.2">
      <c r="A55" s="201">
        <f>+A54+1</f>
        <v>2</v>
      </c>
      <c r="B55" s="74" t="s">
        <v>50</v>
      </c>
      <c r="C55" s="75" t="s">
        <v>541</v>
      </c>
      <c r="D55" s="335" t="s">
        <v>500</v>
      </c>
      <c r="E55" s="277" t="s">
        <v>444</v>
      </c>
      <c r="F55" s="336" t="s">
        <v>501</v>
      </c>
      <c r="G55" s="80">
        <v>40476</v>
      </c>
      <c r="H55" s="80">
        <f t="shared" si="3"/>
        <v>42301</v>
      </c>
      <c r="I55" s="75" t="s">
        <v>101</v>
      </c>
    </row>
    <row r="56" spans="1:16" s="77" customFormat="1" ht="15.75" customHeight="1" x14ac:dyDescent="0.2">
      <c r="A56" s="201">
        <f t="shared" ref="A56:A92" si="4">+A55+1</f>
        <v>3</v>
      </c>
      <c r="B56" s="74" t="s">
        <v>50</v>
      </c>
      <c r="C56" s="75" t="s">
        <v>272</v>
      </c>
      <c r="D56" s="335" t="s">
        <v>273</v>
      </c>
      <c r="E56" s="277" t="s">
        <v>444</v>
      </c>
      <c r="F56" s="336" t="s">
        <v>274</v>
      </c>
      <c r="G56" s="80">
        <v>40497</v>
      </c>
      <c r="H56" s="80">
        <f t="shared" si="3"/>
        <v>42322</v>
      </c>
      <c r="I56" s="75" t="s">
        <v>101</v>
      </c>
    </row>
    <row r="57" spans="1:16" s="203" customFormat="1" ht="15" customHeight="1" x14ac:dyDescent="0.2">
      <c r="A57" s="201">
        <f t="shared" si="4"/>
        <v>4</v>
      </c>
      <c r="B57" s="74" t="s">
        <v>50</v>
      </c>
      <c r="C57" s="75" t="s">
        <v>159</v>
      </c>
      <c r="D57" s="335" t="s">
        <v>160</v>
      </c>
      <c r="E57" s="277" t="s">
        <v>444</v>
      </c>
      <c r="F57" s="336" t="s">
        <v>161</v>
      </c>
      <c r="G57" s="80">
        <v>40484</v>
      </c>
      <c r="H57" s="80">
        <f t="shared" si="3"/>
        <v>42309</v>
      </c>
      <c r="I57" s="75" t="s">
        <v>571</v>
      </c>
    </row>
    <row r="58" spans="1:16" s="77" customFormat="1" x14ac:dyDescent="0.2">
      <c r="A58" s="201">
        <f t="shared" si="4"/>
        <v>5</v>
      </c>
      <c r="B58" s="74" t="s">
        <v>50</v>
      </c>
      <c r="C58" s="75" t="s">
        <v>157</v>
      </c>
      <c r="D58" s="335" t="s">
        <v>158</v>
      </c>
      <c r="E58" s="277" t="s">
        <v>444</v>
      </c>
      <c r="F58" s="336"/>
      <c r="G58" s="80">
        <v>40500</v>
      </c>
      <c r="H58" s="80">
        <f t="shared" si="3"/>
        <v>42325</v>
      </c>
      <c r="I58" s="75" t="s">
        <v>101</v>
      </c>
    </row>
    <row r="59" spans="1:16" s="77" customFormat="1" x14ac:dyDescent="0.2">
      <c r="A59" s="201">
        <f t="shared" si="4"/>
        <v>6</v>
      </c>
      <c r="B59" s="74" t="s">
        <v>50</v>
      </c>
      <c r="C59" s="79" t="s">
        <v>15</v>
      </c>
      <c r="D59" s="121" t="s">
        <v>16</v>
      </c>
      <c r="E59" s="129" t="s">
        <v>444</v>
      </c>
      <c r="F59" s="122" t="s">
        <v>17</v>
      </c>
      <c r="G59" s="109">
        <v>40588</v>
      </c>
      <c r="H59" s="80">
        <f t="shared" si="3"/>
        <v>42413</v>
      </c>
      <c r="I59" s="75" t="s">
        <v>101</v>
      </c>
    </row>
    <row r="60" spans="1:16" s="77" customFormat="1" x14ac:dyDescent="0.2">
      <c r="A60" s="201">
        <f t="shared" si="4"/>
        <v>7</v>
      </c>
      <c r="B60" s="74" t="s">
        <v>50</v>
      </c>
      <c r="C60" s="75" t="s">
        <v>149</v>
      </c>
      <c r="D60" s="335" t="s">
        <v>649</v>
      </c>
      <c r="E60" s="277" t="s">
        <v>444</v>
      </c>
      <c r="F60" s="336" t="s">
        <v>650</v>
      </c>
      <c r="G60" s="80">
        <v>40609</v>
      </c>
      <c r="H60" s="80">
        <f t="shared" si="3"/>
        <v>42434</v>
      </c>
      <c r="I60" s="75" t="s">
        <v>101</v>
      </c>
    </row>
    <row r="61" spans="1:16" s="77" customFormat="1" x14ac:dyDescent="0.2">
      <c r="A61" s="201">
        <f t="shared" si="4"/>
        <v>8</v>
      </c>
      <c r="B61" s="74" t="s">
        <v>50</v>
      </c>
      <c r="C61" s="79" t="s">
        <v>740</v>
      </c>
      <c r="D61" s="335" t="s">
        <v>741</v>
      </c>
      <c r="E61" s="277" t="s">
        <v>444</v>
      </c>
      <c r="F61" s="336" t="s">
        <v>742</v>
      </c>
      <c r="G61" s="81">
        <v>40686</v>
      </c>
      <c r="H61" s="80">
        <f t="shared" si="3"/>
        <v>42511</v>
      </c>
      <c r="I61" s="75" t="s">
        <v>101</v>
      </c>
    </row>
    <row r="62" spans="1:16" s="77" customFormat="1" x14ac:dyDescent="0.2">
      <c r="A62" s="201">
        <f t="shared" si="4"/>
        <v>9</v>
      </c>
      <c r="B62" s="74" t="s">
        <v>50</v>
      </c>
      <c r="C62" s="79" t="s">
        <v>757</v>
      </c>
      <c r="D62" s="335" t="s">
        <v>760</v>
      </c>
      <c r="E62" s="277" t="s">
        <v>444</v>
      </c>
      <c r="F62" s="336" t="s">
        <v>758</v>
      </c>
      <c r="G62" s="81">
        <v>40749</v>
      </c>
      <c r="H62" s="80">
        <f t="shared" si="3"/>
        <v>42574</v>
      </c>
      <c r="I62" s="75" t="s">
        <v>101</v>
      </c>
    </row>
    <row r="63" spans="1:16" s="77" customFormat="1" x14ac:dyDescent="0.2">
      <c r="A63" s="201">
        <f t="shared" si="4"/>
        <v>10</v>
      </c>
      <c r="B63" s="74" t="s">
        <v>50</v>
      </c>
      <c r="C63" s="79" t="s">
        <v>822</v>
      </c>
      <c r="D63" s="335" t="s">
        <v>823</v>
      </c>
      <c r="E63" s="277" t="s">
        <v>444</v>
      </c>
      <c r="F63" s="336" t="s">
        <v>824</v>
      </c>
      <c r="G63" s="81">
        <v>40843</v>
      </c>
      <c r="H63" s="80">
        <f t="shared" si="3"/>
        <v>42668</v>
      </c>
      <c r="I63" s="75" t="s">
        <v>101</v>
      </c>
    </row>
    <row r="64" spans="1:16" s="77" customFormat="1" ht="12" customHeight="1" x14ac:dyDescent="0.2">
      <c r="A64" s="201">
        <f t="shared" si="4"/>
        <v>11</v>
      </c>
      <c r="B64" s="74" t="s">
        <v>50</v>
      </c>
      <c r="C64" s="79" t="s">
        <v>877</v>
      </c>
      <c r="D64" s="335" t="s">
        <v>878</v>
      </c>
      <c r="E64" s="277" t="s">
        <v>444</v>
      </c>
      <c r="F64" s="336" t="s">
        <v>879</v>
      </c>
      <c r="G64" s="81">
        <v>40919</v>
      </c>
      <c r="H64" s="80">
        <f t="shared" si="3"/>
        <v>42744</v>
      </c>
      <c r="I64" s="75" t="s">
        <v>101</v>
      </c>
    </row>
    <row r="65" spans="1:9" s="76" customFormat="1" x14ac:dyDescent="0.2">
      <c r="A65" s="201">
        <f t="shared" si="4"/>
        <v>12</v>
      </c>
      <c r="B65" s="74" t="s">
        <v>50</v>
      </c>
      <c r="C65" s="79" t="s">
        <v>858</v>
      </c>
      <c r="D65" s="335"/>
      <c r="E65" s="277"/>
      <c r="F65" s="336"/>
      <c r="G65" s="81">
        <v>40921</v>
      </c>
      <c r="H65" s="80">
        <f t="shared" si="3"/>
        <v>42746</v>
      </c>
      <c r="I65" s="75" t="s">
        <v>101</v>
      </c>
    </row>
    <row r="66" spans="1:9" s="77" customFormat="1" ht="15" customHeight="1" x14ac:dyDescent="0.2">
      <c r="A66" s="201">
        <f t="shared" si="4"/>
        <v>13</v>
      </c>
      <c r="B66" s="74" t="s">
        <v>50</v>
      </c>
      <c r="C66" s="79" t="s">
        <v>880</v>
      </c>
      <c r="D66" s="335" t="s">
        <v>881</v>
      </c>
      <c r="E66" s="277" t="s">
        <v>444</v>
      </c>
      <c r="F66" s="336" t="s">
        <v>882</v>
      </c>
      <c r="G66" s="81">
        <v>40974</v>
      </c>
      <c r="H66" s="80">
        <f t="shared" si="3"/>
        <v>42799</v>
      </c>
      <c r="I66" s="75" t="s">
        <v>101</v>
      </c>
    </row>
    <row r="67" spans="1:9" s="76" customFormat="1" x14ac:dyDescent="0.2">
      <c r="A67" s="201">
        <f t="shared" si="4"/>
        <v>14</v>
      </c>
      <c r="B67" s="74" t="s">
        <v>50</v>
      </c>
      <c r="C67" s="79" t="s">
        <v>1311</v>
      </c>
      <c r="D67" s="206" t="s">
        <v>1312</v>
      </c>
      <c r="E67" s="206" t="s">
        <v>444</v>
      </c>
      <c r="F67" s="79" t="s">
        <v>1313</v>
      </c>
      <c r="G67" s="81">
        <v>41334</v>
      </c>
      <c r="H67" s="110">
        <f t="shared" ref="H67" si="5">+G67+(365*5)</f>
        <v>43159</v>
      </c>
      <c r="I67" s="75" t="s">
        <v>101</v>
      </c>
    </row>
    <row r="68" spans="1:9" s="76" customFormat="1" x14ac:dyDescent="0.2">
      <c r="A68" s="201">
        <f t="shared" si="4"/>
        <v>15</v>
      </c>
      <c r="B68" s="74" t="s">
        <v>50</v>
      </c>
      <c r="C68" s="79" t="s">
        <v>1260</v>
      </c>
      <c r="D68" s="206" t="s">
        <v>1261</v>
      </c>
      <c r="E68" s="206" t="s">
        <v>444</v>
      </c>
      <c r="F68" s="79" t="s">
        <v>1262</v>
      </c>
      <c r="G68" s="81">
        <v>41395</v>
      </c>
      <c r="H68" s="110">
        <f t="shared" ref="H68:H70" si="6">+G68+(365*5)</f>
        <v>43220</v>
      </c>
      <c r="I68" s="75" t="s">
        <v>101</v>
      </c>
    </row>
    <row r="69" spans="1:9" s="76" customFormat="1" ht="12.75" x14ac:dyDescent="0.2">
      <c r="A69" s="201">
        <f t="shared" si="4"/>
        <v>16</v>
      </c>
      <c r="B69" s="227" t="s">
        <v>50</v>
      </c>
      <c r="C69" s="71" t="s">
        <v>1264</v>
      </c>
      <c r="D69" s="99" t="s">
        <v>1464</v>
      </c>
      <c r="E69" s="99" t="s">
        <v>444</v>
      </c>
      <c r="F69" s="71" t="s">
        <v>1465</v>
      </c>
      <c r="G69" s="78">
        <v>41396</v>
      </c>
      <c r="H69" s="100">
        <f t="shared" si="6"/>
        <v>43221</v>
      </c>
      <c r="I69" s="63" t="s">
        <v>101</v>
      </c>
    </row>
    <row r="70" spans="1:9" s="77" customFormat="1" x14ac:dyDescent="0.2">
      <c r="A70" s="201">
        <f t="shared" si="4"/>
        <v>17</v>
      </c>
      <c r="B70" s="74" t="s">
        <v>50</v>
      </c>
      <c r="C70" s="79" t="s">
        <v>1318</v>
      </c>
      <c r="D70" s="206" t="s">
        <v>1319</v>
      </c>
      <c r="E70" s="206" t="s">
        <v>444</v>
      </c>
      <c r="F70" s="79" t="s">
        <v>1320</v>
      </c>
      <c r="G70" s="81">
        <v>41402</v>
      </c>
      <c r="H70" s="110">
        <f t="shared" si="6"/>
        <v>43227</v>
      </c>
      <c r="I70" s="75" t="s">
        <v>101</v>
      </c>
    </row>
    <row r="71" spans="1:9" s="77" customFormat="1" ht="24" x14ac:dyDescent="0.2">
      <c r="A71" s="201">
        <f t="shared" si="4"/>
        <v>18</v>
      </c>
      <c r="B71" s="74" t="s">
        <v>50</v>
      </c>
      <c r="C71" s="79" t="s">
        <v>1322</v>
      </c>
      <c r="D71" s="206" t="s">
        <v>1323</v>
      </c>
      <c r="E71" s="206" t="s">
        <v>444</v>
      </c>
      <c r="F71" s="79" t="s">
        <v>1324</v>
      </c>
      <c r="G71" s="81">
        <v>41429</v>
      </c>
      <c r="H71" s="110">
        <f>+G71+(365*5)</f>
        <v>43254</v>
      </c>
      <c r="I71" s="75" t="s">
        <v>101</v>
      </c>
    </row>
    <row r="72" spans="1:9" s="77" customFormat="1" ht="12.75" x14ac:dyDescent="0.2">
      <c r="A72" s="201">
        <f t="shared" si="4"/>
        <v>19</v>
      </c>
      <c r="B72" s="227" t="s">
        <v>50</v>
      </c>
      <c r="C72" s="79" t="s">
        <v>1668</v>
      </c>
      <c r="D72" s="206" t="s">
        <v>1669</v>
      </c>
      <c r="E72" s="206" t="s">
        <v>444</v>
      </c>
      <c r="F72" s="79" t="s">
        <v>1670</v>
      </c>
      <c r="G72" s="81">
        <v>41722</v>
      </c>
      <c r="H72" s="80">
        <f>+G72+(365*5)</f>
        <v>43547</v>
      </c>
      <c r="I72" s="75" t="s">
        <v>101</v>
      </c>
    </row>
    <row r="73" spans="1:9" s="77" customFormat="1" ht="24" x14ac:dyDescent="0.2">
      <c r="A73" s="201">
        <f t="shared" si="4"/>
        <v>20</v>
      </c>
      <c r="B73" s="227" t="s">
        <v>50</v>
      </c>
      <c r="C73" s="79" t="s">
        <v>1903</v>
      </c>
      <c r="D73" s="206" t="s">
        <v>1904</v>
      </c>
      <c r="E73" s="206" t="s">
        <v>444</v>
      </c>
      <c r="F73" s="79" t="s">
        <v>1911</v>
      </c>
      <c r="G73" s="81">
        <v>41892</v>
      </c>
      <c r="H73" s="80">
        <f t="shared" ref="H73:H77" si="7">+G73+(365*5)</f>
        <v>43717</v>
      </c>
      <c r="I73" s="75" t="s">
        <v>101</v>
      </c>
    </row>
    <row r="74" spans="1:9" s="77" customFormat="1" ht="12.75" x14ac:dyDescent="0.2">
      <c r="A74" s="201">
        <f t="shared" si="4"/>
        <v>21</v>
      </c>
      <c r="B74" s="227" t="s">
        <v>50</v>
      </c>
      <c r="C74" s="79" t="s">
        <v>1931</v>
      </c>
      <c r="D74" s="206" t="s">
        <v>1932</v>
      </c>
      <c r="E74" s="206" t="s">
        <v>444</v>
      </c>
      <c r="F74" s="79" t="s">
        <v>1933</v>
      </c>
      <c r="G74" s="81">
        <v>41899</v>
      </c>
      <c r="H74" s="80">
        <f t="shared" si="7"/>
        <v>43724</v>
      </c>
      <c r="I74" s="75" t="s">
        <v>101</v>
      </c>
    </row>
    <row r="75" spans="1:9" s="77" customFormat="1" ht="12.75" x14ac:dyDescent="0.2">
      <c r="A75" s="201">
        <f t="shared" si="4"/>
        <v>22</v>
      </c>
      <c r="B75" s="227" t="s">
        <v>50</v>
      </c>
      <c r="C75" s="79" t="s">
        <v>359</v>
      </c>
      <c r="D75" s="206" t="s">
        <v>1934</v>
      </c>
      <c r="E75" s="206" t="s">
        <v>444</v>
      </c>
      <c r="F75" s="79" t="s">
        <v>1935</v>
      </c>
      <c r="G75" s="81">
        <v>41900</v>
      </c>
      <c r="H75" s="80">
        <f t="shared" si="7"/>
        <v>43725</v>
      </c>
      <c r="I75" s="75" t="s">
        <v>101</v>
      </c>
    </row>
    <row r="76" spans="1:9" s="77" customFormat="1" ht="12.75" x14ac:dyDescent="0.2">
      <c r="A76" s="201">
        <f t="shared" si="4"/>
        <v>23</v>
      </c>
      <c r="B76" s="227" t="s">
        <v>50</v>
      </c>
      <c r="C76" s="79" t="s">
        <v>2085</v>
      </c>
      <c r="D76" s="206" t="s">
        <v>2081</v>
      </c>
      <c r="E76" s="206"/>
      <c r="F76" s="79"/>
      <c r="G76" s="81">
        <v>41901</v>
      </c>
      <c r="H76" s="80">
        <f t="shared" si="7"/>
        <v>43726</v>
      </c>
      <c r="I76" s="75" t="s">
        <v>101</v>
      </c>
    </row>
    <row r="77" spans="1:9" s="77" customFormat="1" ht="12.75" x14ac:dyDescent="0.2">
      <c r="A77" s="201">
        <f t="shared" si="4"/>
        <v>24</v>
      </c>
      <c r="B77" s="227" t="s">
        <v>236</v>
      </c>
      <c r="C77" s="79" t="s">
        <v>1970</v>
      </c>
      <c r="D77" s="206" t="s">
        <v>1993</v>
      </c>
      <c r="E77" s="206" t="s">
        <v>444</v>
      </c>
      <c r="F77" s="79" t="s">
        <v>1994</v>
      </c>
      <c r="G77" s="81">
        <v>41901</v>
      </c>
      <c r="H77" s="80">
        <f t="shared" si="7"/>
        <v>43726</v>
      </c>
      <c r="I77" s="75" t="s">
        <v>101</v>
      </c>
    </row>
    <row r="78" spans="1:9" s="77" customFormat="1" ht="36" x14ac:dyDescent="0.2">
      <c r="A78" s="201">
        <f t="shared" si="4"/>
        <v>25</v>
      </c>
      <c r="B78" s="227" t="s">
        <v>166</v>
      </c>
      <c r="C78" s="79" t="s">
        <v>2074</v>
      </c>
      <c r="D78" s="275" t="s">
        <v>1994</v>
      </c>
      <c r="E78" s="206" t="s">
        <v>444</v>
      </c>
      <c r="F78" s="79"/>
      <c r="G78" s="81">
        <v>41901</v>
      </c>
      <c r="H78" s="80">
        <f>+G78+(365*1)</f>
        <v>42266</v>
      </c>
      <c r="I78" s="75" t="s">
        <v>2073</v>
      </c>
    </row>
    <row r="79" spans="1:9" s="77" customFormat="1" ht="12.75" x14ac:dyDescent="0.2">
      <c r="A79" s="201">
        <f t="shared" si="4"/>
        <v>26</v>
      </c>
      <c r="B79" s="227" t="s">
        <v>50</v>
      </c>
      <c r="C79" s="79" t="s">
        <v>1936</v>
      </c>
      <c r="D79" s="206" t="s">
        <v>1937</v>
      </c>
      <c r="E79" s="206" t="s">
        <v>444</v>
      </c>
      <c r="F79" s="79" t="s">
        <v>1942</v>
      </c>
      <c r="G79" s="81">
        <v>41907</v>
      </c>
      <c r="H79" s="80">
        <f>+G79+(365*2)</f>
        <v>42637</v>
      </c>
      <c r="I79" s="75" t="s">
        <v>101</v>
      </c>
    </row>
    <row r="80" spans="1:9" s="77" customFormat="1" ht="12.75" x14ac:dyDescent="0.2">
      <c r="A80" s="201">
        <f t="shared" si="4"/>
        <v>27</v>
      </c>
      <c r="B80" s="227" t="s">
        <v>50</v>
      </c>
      <c r="C80" s="79" t="s">
        <v>2053</v>
      </c>
      <c r="D80" s="206" t="s">
        <v>1938</v>
      </c>
      <c r="E80" s="206" t="s">
        <v>444</v>
      </c>
      <c r="F80" s="79" t="s">
        <v>1941</v>
      </c>
      <c r="G80" s="81">
        <v>41907</v>
      </c>
      <c r="H80" s="80">
        <f>+G80+(365*2)</f>
        <v>42637</v>
      </c>
      <c r="I80" s="75" t="s">
        <v>101</v>
      </c>
    </row>
    <row r="81" spans="1:9" s="77" customFormat="1" ht="12.75" x14ac:dyDescent="0.2">
      <c r="A81" s="201">
        <f t="shared" si="4"/>
        <v>28</v>
      </c>
      <c r="B81" s="227" t="s">
        <v>50</v>
      </c>
      <c r="C81" s="79" t="s">
        <v>1943</v>
      </c>
      <c r="D81" s="206" t="s">
        <v>1939</v>
      </c>
      <c r="E81" s="206" t="s">
        <v>444</v>
      </c>
      <c r="F81" s="79" t="s">
        <v>1941</v>
      </c>
      <c r="G81" s="81">
        <v>41907</v>
      </c>
      <c r="H81" s="80">
        <f>+G81+(365*2)</f>
        <v>42637</v>
      </c>
      <c r="I81" s="75" t="s">
        <v>101</v>
      </c>
    </row>
    <row r="82" spans="1:9" s="77" customFormat="1" ht="12.75" x14ac:dyDescent="0.2">
      <c r="A82" s="201">
        <f t="shared" si="4"/>
        <v>29</v>
      </c>
      <c r="B82" s="227" t="s">
        <v>50</v>
      </c>
      <c r="C82" s="79" t="s">
        <v>1976</v>
      </c>
      <c r="D82" s="206" t="s">
        <v>1977</v>
      </c>
      <c r="E82" s="206" t="s">
        <v>444</v>
      </c>
      <c r="F82" s="79" t="s">
        <v>1978</v>
      </c>
      <c r="G82" s="81">
        <v>41911</v>
      </c>
      <c r="H82" s="80">
        <f t="shared" ref="H82" si="8">+G82+(365*2)</f>
        <v>42641</v>
      </c>
      <c r="I82" s="75" t="s">
        <v>101</v>
      </c>
    </row>
    <row r="83" spans="1:9" s="77" customFormat="1" ht="12.75" x14ac:dyDescent="0.2">
      <c r="A83" s="201">
        <f t="shared" si="4"/>
        <v>30</v>
      </c>
      <c r="B83" s="227" t="s">
        <v>50</v>
      </c>
      <c r="C83" s="79" t="s">
        <v>1944</v>
      </c>
      <c r="D83" s="206" t="s">
        <v>1945</v>
      </c>
      <c r="E83" s="206" t="s">
        <v>444</v>
      </c>
      <c r="F83" s="79" t="s">
        <v>1941</v>
      </c>
      <c r="G83" s="81">
        <v>41912</v>
      </c>
      <c r="H83" s="80">
        <f>+G83+(365*3)</f>
        <v>43007</v>
      </c>
      <c r="I83" s="75" t="s">
        <v>101</v>
      </c>
    </row>
    <row r="84" spans="1:9" s="77" customFormat="1" ht="36" x14ac:dyDescent="0.2">
      <c r="A84" s="322">
        <f t="shared" si="4"/>
        <v>31</v>
      </c>
      <c r="B84" s="226" t="s">
        <v>166</v>
      </c>
      <c r="C84" s="216" t="s">
        <v>1944</v>
      </c>
      <c r="D84" s="340" t="s">
        <v>2057</v>
      </c>
      <c r="E84" s="218" t="s">
        <v>444</v>
      </c>
      <c r="F84" s="216" t="s">
        <v>2058</v>
      </c>
      <c r="G84" s="217">
        <v>41913</v>
      </c>
      <c r="H84" s="250">
        <f>+G84+(365*1)</f>
        <v>42278</v>
      </c>
      <c r="I84" s="200" t="s">
        <v>2059</v>
      </c>
    </row>
    <row r="85" spans="1:9" s="77" customFormat="1" ht="24" x14ac:dyDescent="0.2">
      <c r="A85" s="201">
        <f t="shared" si="4"/>
        <v>32</v>
      </c>
      <c r="B85" s="227" t="s">
        <v>50</v>
      </c>
      <c r="C85" s="79" t="s">
        <v>1925</v>
      </c>
      <c r="D85" s="206" t="s">
        <v>1926</v>
      </c>
      <c r="E85" s="206" t="s">
        <v>444</v>
      </c>
      <c r="F85" s="79"/>
      <c r="G85" s="81">
        <v>41918</v>
      </c>
      <c r="H85" s="80">
        <f>+G85+(365*5)</f>
        <v>43743</v>
      </c>
      <c r="I85" s="75" t="s">
        <v>101</v>
      </c>
    </row>
    <row r="86" spans="1:9" s="77" customFormat="1" ht="36" x14ac:dyDescent="0.2">
      <c r="A86" s="201">
        <f t="shared" si="4"/>
        <v>33</v>
      </c>
      <c r="B86" s="227" t="s">
        <v>166</v>
      </c>
      <c r="C86" s="79" t="s">
        <v>1925</v>
      </c>
      <c r="D86" s="275" t="s">
        <v>1941</v>
      </c>
      <c r="E86" s="206" t="s">
        <v>444</v>
      </c>
      <c r="F86" s="79" t="s">
        <v>2054</v>
      </c>
      <c r="G86" s="81">
        <v>41918</v>
      </c>
      <c r="H86" s="80">
        <f>+G86+(365*1)</f>
        <v>42283</v>
      </c>
      <c r="I86" s="75" t="s">
        <v>2055</v>
      </c>
    </row>
    <row r="87" spans="1:9" s="77" customFormat="1" ht="24" x14ac:dyDescent="0.2">
      <c r="A87" s="201">
        <f t="shared" si="4"/>
        <v>34</v>
      </c>
      <c r="B87" s="227" t="s">
        <v>50</v>
      </c>
      <c r="C87" s="79" t="s">
        <v>2181</v>
      </c>
      <c r="D87" s="206" t="s">
        <v>2200</v>
      </c>
      <c r="E87" s="206" t="s">
        <v>444</v>
      </c>
      <c r="F87" s="79" t="s">
        <v>2182</v>
      </c>
      <c r="G87" s="81">
        <v>41992</v>
      </c>
      <c r="H87" s="80">
        <f>+G87+(365*3)</f>
        <v>43087</v>
      </c>
      <c r="I87" s="75" t="s">
        <v>101</v>
      </c>
    </row>
    <row r="88" spans="1:9" s="77" customFormat="1" ht="12.75" x14ac:dyDescent="0.2">
      <c r="A88" s="201">
        <f t="shared" si="4"/>
        <v>35</v>
      </c>
      <c r="B88" s="227" t="s">
        <v>50</v>
      </c>
      <c r="C88" s="79" t="s">
        <v>2254</v>
      </c>
      <c r="D88" s="206" t="s">
        <v>2255</v>
      </c>
      <c r="E88" s="206" t="s">
        <v>444</v>
      </c>
      <c r="F88" s="79"/>
      <c r="G88" s="81">
        <v>42052</v>
      </c>
      <c r="H88" s="80">
        <f>+G88+(365*3)</f>
        <v>43147</v>
      </c>
      <c r="I88" s="75" t="s">
        <v>101</v>
      </c>
    </row>
    <row r="89" spans="1:9" s="77" customFormat="1" ht="12.75" x14ac:dyDescent="0.2">
      <c r="A89" s="201">
        <f t="shared" si="4"/>
        <v>36</v>
      </c>
      <c r="B89" s="227" t="s">
        <v>50</v>
      </c>
      <c r="C89" s="79" t="s">
        <v>2327</v>
      </c>
      <c r="D89" s="206" t="s">
        <v>2328</v>
      </c>
      <c r="E89" s="206" t="s">
        <v>444</v>
      </c>
      <c r="F89" s="79" t="s">
        <v>2329</v>
      </c>
      <c r="G89" s="81">
        <v>42052</v>
      </c>
      <c r="H89" s="80">
        <f>+G89+(365*3)</f>
        <v>43147</v>
      </c>
      <c r="I89" s="75" t="s">
        <v>101</v>
      </c>
    </row>
    <row r="90" spans="1:9" s="77" customFormat="1" ht="12.75" x14ac:dyDescent="0.2">
      <c r="A90" s="201">
        <f t="shared" si="4"/>
        <v>37</v>
      </c>
      <c r="B90" s="227" t="s">
        <v>166</v>
      </c>
      <c r="C90" s="79" t="s">
        <v>2327</v>
      </c>
      <c r="D90" s="206" t="s">
        <v>2330</v>
      </c>
      <c r="E90" s="206" t="s">
        <v>444</v>
      </c>
      <c r="F90" s="79" t="s">
        <v>2331</v>
      </c>
      <c r="G90" s="81">
        <v>42053</v>
      </c>
      <c r="H90" s="80">
        <f>+G90+(30*4)</f>
        <v>42173</v>
      </c>
      <c r="I90" s="75" t="s">
        <v>101</v>
      </c>
    </row>
    <row r="91" spans="1:9" s="77" customFormat="1" ht="24" x14ac:dyDescent="0.2">
      <c r="A91" s="201">
        <f t="shared" si="4"/>
        <v>38</v>
      </c>
      <c r="B91" s="227" t="s">
        <v>50</v>
      </c>
      <c r="C91" s="79" t="s">
        <v>2323</v>
      </c>
      <c r="D91" s="206" t="s">
        <v>2324</v>
      </c>
      <c r="E91" s="206" t="s">
        <v>444</v>
      </c>
      <c r="F91" s="79" t="s">
        <v>2325</v>
      </c>
      <c r="G91" s="81">
        <v>42072</v>
      </c>
      <c r="H91" s="80">
        <f>+G91+(365*3)</f>
        <v>43167</v>
      </c>
      <c r="I91" s="75" t="s">
        <v>101</v>
      </c>
    </row>
    <row r="92" spans="1:9" s="77" customFormat="1" ht="36" x14ac:dyDescent="0.2">
      <c r="A92" s="201">
        <f t="shared" si="4"/>
        <v>39</v>
      </c>
      <c r="B92" s="227" t="s">
        <v>50</v>
      </c>
      <c r="C92" s="79" t="s">
        <v>2507</v>
      </c>
      <c r="D92" s="206" t="s">
        <v>2508</v>
      </c>
      <c r="E92" s="206" t="s">
        <v>444</v>
      </c>
      <c r="F92" s="79" t="s">
        <v>2509</v>
      </c>
      <c r="G92" s="81">
        <v>42145</v>
      </c>
      <c r="H92" s="110">
        <f>+G92+(365*5)</f>
        <v>43970</v>
      </c>
      <c r="I92" s="75" t="s">
        <v>2448</v>
      </c>
    </row>
    <row r="93" spans="1:9" s="77" customFormat="1" x14ac:dyDescent="0.2">
      <c r="A93" s="322"/>
      <c r="B93" s="341"/>
      <c r="C93" s="200"/>
      <c r="D93" s="342"/>
      <c r="E93" s="343"/>
      <c r="F93" s="342"/>
      <c r="G93" s="250"/>
      <c r="H93" s="250"/>
      <c r="I93" s="216"/>
    </row>
    <row r="94" spans="1:9" s="77" customFormat="1" x14ac:dyDescent="0.2">
      <c r="A94" s="292"/>
      <c r="B94" s="351"/>
      <c r="C94" s="352"/>
      <c r="D94" s="353"/>
      <c r="E94" s="292"/>
      <c r="F94" s="353"/>
      <c r="G94" s="354"/>
      <c r="H94" s="354"/>
      <c r="I94" s="352"/>
    </row>
    <row r="95" spans="1:9" s="77" customFormat="1" x14ac:dyDescent="0.2">
      <c r="A95" s="129"/>
      <c r="B95" s="338"/>
      <c r="C95" s="206"/>
      <c r="D95" s="121"/>
      <c r="E95" s="129"/>
      <c r="F95" s="121"/>
      <c r="G95" s="215"/>
      <c r="H95" s="215"/>
      <c r="I95" s="206"/>
    </row>
    <row r="96" spans="1:9" s="77" customFormat="1" x14ac:dyDescent="0.2">
      <c r="A96" s="129"/>
      <c r="B96" s="338"/>
      <c r="C96" s="206"/>
      <c r="D96" s="121"/>
      <c r="E96" s="129"/>
      <c r="F96" s="121"/>
      <c r="G96" s="215"/>
      <c r="H96" s="215"/>
      <c r="I96" s="206"/>
    </row>
    <row r="97" spans="1:9" s="77" customFormat="1" x14ac:dyDescent="0.2">
      <c r="A97" s="129"/>
      <c r="B97" s="338"/>
      <c r="C97" s="206"/>
      <c r="D97" s="121"/>
      <c r="E97" s="129"/>
      <c r="F97" s="121"/>
      <c r="G97" s="215"/>
      <c r="H97" s="215"/>
      <c r="I97" s="206"/>
    </row>
    <row r="98" spans="1:9" s="77" customFormat="1" x14ac:dyDescent="0.2">
      <c r="A98" s="129"/>
      <c r="B98" s="338"/>
      <c r="C98" s="206"/>
      <c r="D98" s="121"/>
      <c r="E98" s="129"/>
      <c r="F98" s="121"/>
      <c r="G98" s="215"/>
      <c r="H98" s="215"/>
      <c r="I98" s="206"/>
    </row>
    <row r="99" spans="1:9" s="77" customFormat="1" x14ac:dyDescent="0.2">
      <c r="A99" s="129"/>
      <c r="B99" s="338"/>
      <c r="C99" s="206"/>
      <c r="D99" s="121"/>
      <c r="E99" s="129"/>
      <c r="F99" s="121"/>
      <c r="G99" s="215"/>
      <c r="H99" s="215"/>
      <c r="I99" s="206"/>
    </row>
    <row r="100" spans="1:9" s="77" customFormat="1" x14ac:dyDescent="0.2">
      <c r="A100" s="129"/>
      <c r="B100" s="338"/>
      <c r="C100" s="206"/>
      <c r="D100" s="121"/>
      <c r="E100" s="129"/>
      <c r="F100" s="121"/>
      <c r="G100" s="215"/>
      <c r="H100" s="215"/>
      <c r="I100" s="206"/>
    </row>
    <row r="101" spans="1:9" s="77" customFormat="1" x14ac:dyDescent="0.2">
      <c r="A101" s="129"/>
      <c r="B101" s="338"/>
      <c r="C101" s="206"/>
      <c r="D101" s="121"/>
      <c r="E101" s="129"/>
      <c r="F101" s="121"/>
      <c r="G101" s="215"/>
      <c r="H101" s="215"/>
      <c r="I101" s="206"/>
    </row>
    <row r="102" spans="1:9" s="77" customFormat="1" x14ac:dyDescent="0.2">
      <c r="A102" s="129"/>
      <c r="B102" s="338"/>
      <c r="C102" s="206"/>
      <c r="D102" s="121"/>
      <c r="E102" s="129"/>
      <c r="F102" s="121"/>
      <c r="G102" s="215"/>
      <c r="H102" s="215"/>
      <c r="I102" s="206"/>
    </row>
    <row r="103" spans="1:9" s="77" customFormat="1" x14ac:dyDescent="0.2">
      <c r="A103" s="129"/>
      <c r="B103" s="338"/>
      <c r="C103" s="206"/>
      <c r="D103" s="121"/>
      <c r="E103" s="129"/>
      <c r="F103" s="121"/>
      <c r="G103" s="215"/>
      <c r="H103" s="215"/>
      <c r="I103" s="206"/>
    </row>
    <row r="104" spans="1:9" s="77" customFormat="1" x14ac:dyDescent="0.2">
      <c r="A104" s="129"/>
      <c r="B104" s="338"/>
      <c r="C104" s="206"/>
      <c r="D104" s="121"/>
      <c r="E104" s="129"/>
      <c r="F104" s="121"/>
      <c r="G104" s="215"/>
      <c r="H104" s="215"/>
      <c r="I104" s="206"/>
    </row>
    <row r="105" spans="1:9" s="77" customFormat="1" x14ac:dyDescent="0.2">
      <c r="A105" s="129"/>
      <c r="B105" s="338"/>
      <c r="C105" s="206"/>
      <c r="D105" s="121"/>
      <c r="E105" s="129"/>
      <c r="F105" s="121"/>
      <c r="G105" s="215"/>
      <c r="H105" s="215"/>
      <c r="I105" s="206"/>
    </row>
    <row r="106" spans="1:9" s="77" customFormat="1" x14ac:dyDescent="0.2">
      <c r="A106" s="129"/>
      <c r="B106" s="338"/>
      <c r="C106" s="206"/>
      <c r="D106" s="121"/>
      <c r="E106" s="129"/>
      <c r="F106" s="121"/>
      <c r="G106" s="215"/>
      <c r="H106" s="215"/>
      <c r="I106" s="206"/>
    </row>
    <row r="107" spans="1:9" s="77" customFormat="1" x14ac:dyDescent="0.2">
      <c r="A107" s="129"/>
      <c r="B107" s="338"/>
      <c r="C107" s="206"/>
      <c r="D107" s="121"/>
      <c r="E107" s="129"/>
      <c r="F107" s="121"/>
      <c r="G107" s="215"/>
      <c r="H107" s="215"/>
      <c r="I107" s="206"/>
    </row>
    <row r="108" spans="1:9" s="77" customFormat="1" x14ac:dyDescent="0.2">
      <c r="A108" s="129"/>
      <c r="B108" s="338"/>
      <c r="C108" s="206"/>
      <c r="D108" s="121"/>
      <c r="E108" s="129"/>
      <c r="F108" s="121"/>
      <c r="G108" s="215"/>
      <c r="H108" s="215"/>
      <c r="I108" s="206"/>
    </row>
    <row r="109" spans="1:9" s="77" customFormat="1" x14ac:dyDescent="0.2">
      <c r="A109" s="129"/>
      <c r="B109" s="338"/>
      <c r="C109" s="206"/>
      <c r="D109" s="121"/>
      <c r="E109" s="129"/>
      <c r="F109" s="121"/>
      <c r="G109" s="215"/>
      <c r="H109" s="215"/>
      <c r="I109" s="206"/>
    </row>
    <row r="110" spans="1:9" s="77" customFormat="1" x14ac:dyDescent="0.2">
      <c r="A110" s="129"/>
      <c r="B110" s="338"/>
      <c r="C110" s="206"/>
      <c r="D110" s="121"/>
      <c r="E110" s="129"/>
      <c r="F110" s="121"/>
      <c r="G110" s="215"/>
      <c r="H110" s="215"/>
      <c r="I110" s="206"/>
    </row>
    <row r="111" spans="1:9" s="77" customFormat="1" x14ac:dyDescent="0.2">
      <c r="A111" s="129"/>
      <c r="B111" s="338"/>
      <c r="C111" s="206"/>
      <c r="D111" s="121"/>
      <c r="E111" s="129"/>
      <c r="F111" s="121"/>
      <c r="G111" s="215"/>
      <c r="H111" s="215"/>
      <c r="I111" s="206"/>
    </row>
    <row r="112" spans="1:9" s="77" customFormat="1" x14ac:dyDescent="0.2">
      <c r="A112" s="129"/>
      <c r="B112" s="338"/>
      <c r="C112" s="206"/>
      <c r="D112" s="121"/>
      <c r="E112" s="129"/>
      <c r="F112" s="121"/>
      <c r="G112" s="215"/>
      <c r="H112" s="215"/>
      <c r="I112" s="206"/>
    </row>
    <row r="113" spans="1:9" s="77" customFormat="1" x14ac:dyDescent="0.2">
      <c r="A113" s="129"/>
      <c r="B113" s="338"/>
      <c r="C113" s="206"/>
      <c r="D113" s="121"/>
      <c r="E113" s="129"/>
      <c r="F113" s="121"/>
      <c r="G113" s="215"/>
      <c r="H113" s="215"/>
      <c r="I113" s="206"/>
    </row>
    <row r="114" spans="1:9" s="77" customFormat="1" x14ac:dyDescent="0.2">
      <c r="A114" s="129"/>
      <c r="B114" s="338"/>
      <c r="C114" s="206"/>
      <c r="D114" s="121"/>
      <c r="E114" s="129"/>
      <c r="F114" s="121"/>
      <c r="G114" s="215"/>
      <c r="H114" s="215"/>
      <c r="I114" s="206"/>
    </row>
    <row r="115" spans="1:9" s="77" customFormat="1" x14ac:dyDescent="0.2">
      <c r="A115" s="129"/>
      <c r="B115" s="338"/>
      <c r="C115" s="206"/>
      <c r="D115" s="121"/>
      <c r="E115" s="129"/>
      <c r="F115" s="121"/>
      <c r="G115" s="215"/>
      <c r="H115" s="215"/>
      <c r="I115" s="206"/>
    </row>
    <row r="116" spans="1:9" s="77" customFormat="1" x14ac:dyDescent="0.2">
      <c r="A116" s="129"/>
      <c r="B116" s="338"/>
      <c r="C116" s="206"/>
      <c r="D116" s="121"/>
      <c r="E116" s="129"/>
      <c r="F116" s="121"/>
      <c r="G116" s="215"/>
      <c r="H116" s="215"/>
      <c r="I116" s="206"/>
    </row>
    <row r="117" spans="1:9" s="77" customFormat="1" x14ac:dyDescent="0.2">
      <c r="A117" s="343"/>
      <c r="B117" s="341"/>
      <c r="C117" s="218"/>
      <c r="D117" s="342"/>
      <c r="E117" s="343"/>
      <c r="F117" s="342"/>
      <c r="G117" s="350"/>
      <c r="H117" s="350"/>
      <c r="I117" s="218"/>
    </row>
    <row r="118" spans="1:9" ht="17.25" customHeight="1" x14ac:dyDescent="0.2">
      <c r="A118" s="423" t="s">
        <v>2718</v>
      </c>
      <c r="B118" s="424"/>
      <c r="C118" s="424"/>
      <c r="D118" s="424"/>
      <c r="E118" s="424"/>
      <c r="F118" s="424"/>
      <c r="G118" s="424"/>
      <c r="H118" s="424"/>
      <c r="I118" s="425"/>
    </row>
    <row r="119" spans="1:9" s="77" customFormat="1" x14ac:dyDescent="0.2">
      <c r="A119" s="201">
        <v>1</v>
      </c>
      <c r="B119" s="74" t="s">
        <v>50</v>
      </c>
      <c r="C119" s="75" t="s">
        <v>576</v>
      </c>
      <c r="D119" s="120"/>
      <c r="E119" s="129"/>
      <c r="F119" s="122"/>
      <c r="G119" s="80" t="s">
        <v>103</v>
      </c>
      <c r="H119" s="80" t="s">
        <v>104</v>
      </c>
      <c r="I119" s="75" t="s">
        <v>101</v>
      </c>
    </row>
    <row r="120" spans="1:9" s="77" customFormat="1" ht="36" x14ac:dyDescent="0.2">
      <c r="A120" s="201">
        <f>+A119+1</f>
        <v>2</v>
      </c>
      <c r="B120" s="240" t="s">
        <v>166</v>
      </c>
      <c r="C120" s="75" t="s">
        <v>576</v>
      </c>
      <c r="D120" s="121"/>
      <c r="E120" s="129"/>
      <c r="F120" s="121"/>
      <c r="G120" s="80">
        <v>38723</v>
      </c>
      <c r="H120" s="80">
        <f>+G120+(365*30)</f>
        <v>49673</v>
      </c>
      <c r="I120" s="79" t="s">
        <v>2152</v>
      </c>
    </row>
    <row r="121" spans="1:9" s="77" customFormat="1" x14ac:dyDescent="0.2">
      <c r="A121" s="201">
        <f>+A120+1</f>
        <v>3</v>
      </c>
      <c r="B121" s="74" t="s">
        <v>50</v>
      </c>
      <c r="C121" s="79" t="s">
        <v>856</v>
      </c>
      <c r="D121" s="431" t="s">
        <v>857</v>
      </c>
      <c r="E121" s="432"/>
      <c r="F121" s="433"/>
      <c r="G121" s="81">
        <v>40621</v>
      </c>
      <c r="H121" s="80">
        <f>+G121+(365*4)</f>
        <v>42081</v>
      </c>
      <c r="I121" s="75" t="s">
        <v>101</v>
      </c>
    </row>
    <row r="122" spans="1:9" s="77" customFormat="1" ht="15" customHeight="1" x14ac:dyDescent="0.2">
      <c r="A122" s="201">
        <f t="shared" ref="A122:A164" si="9">+A121+1</f>
        <v>4</v>
      </c>
      <c r="B122" s="74" t="s">
        <v>50</v>
      </c>
      <c r="C122" s="79" t="s">
        <v>2721</v>
      </c>
      <c r="D122" s="335" t="s">
        <v>652</v>
      </c>
      <c r="E122" s="277" t="s">
        <v>444</v>
      </c>
      <c r="F122" s="336" t="s">
        <v>653</v>
      </c>
      <c r="G122" s="81">
        <v>40651</v>
      </c>
      <c r="H122" s="80">
        <f>+G122+(365*5)</f>
        <v>42476</v>
      </c>
      <c r="I122" s="75" t="s">
        <v>101</v>
      </c>
    </row>
    <row r="123" spans="1:9" s="77" customFormat="1" ht="15.75" customHeight="1" x14ac:dyDescent="0.2">
      <c r="A123" s="201">
        <f t="shared" si="9"/>
        <v>5</v>
      </c>
      <c r="B123" s="242" t="s">
        <v>50</v>
      </c>
      <c r="C123" s="75" t="s">
        <v>771</v>
      </c>
      <c r="D123" s="121" t="s">
        <v>772</v>
      </c>
      <c r="E123" s="129" t="s">
        <v>444</v>
      </c>
      <c r="F123" s="122" t="s">
        <v>773</v>
      </c>
      <c r="G123" s="81">
        <v>40748</v>
      </c>
      <c r="H123" s="80">
        <f>+G123+(365*5)</f>
        <v>42573</v>
      </c>
      <c r="I123" s="75" t="s">
        <v>101</v>
      </c>
    </row>
    <row r="124" spans="1:9" s="77" customFormat="1" ht="24" x14ac:dyDescent="0.2">
      <c r="A124" s="201">
        <f t="shared" si="9"/>
        <v>6</v>
      </c>
      <c r="B124" s="74" t="s">
        <v>50</v>
      </c>
      <c r="C124" s="79" t="s">
        <v>1400</v>
      </c>
      <c r="D124" s="335" t="s">
        <v>831</v>
      </c>
      <c r="E124" s="277" t="s">
        <v>444</v>
      </c>
      <c r="F124" s="336" t="s">
        <v>832</v>
      </c>
      <c r="G124" s="81">
        <v>40870</v>
      </c>
      <c r="H124" s="80">
        <f>+G124+(365*5)</f>
        <v>42695</v>
      </c>
      <c r="I124" s="75" t="s">
        <v>101</v>
      </c>
    </row>
    <row r="125" spans="1:9" s="76" customFormat="1" ht="15" customHeight="1" x14ac:dyDescent="0.2">
      <c r="A125" s="201">
        <f t="shared" si="9"/>
        <v>7</v>
      </c>
      <c r="B125" s="74" t="s">
        <v>166</v>
      </c>
      <c r="C125" s="79" t="s">
        <v>1088</v>
      </c>
      <c r="D125" s="335" t="s">
        <v>1089</v>
      </c>
      <c r="E125" s="277" t="s">
        <v>444</v>
      </c>
      <c r="F125" s="336" t="s">
        <v>1090</v>
      </c>
      <c r="G125" s="81">
        <v>40911</v>
      </c>
      <c r="H125" s="110">
        <f>+G125+(365*4)</f>
        <v>42371</v>
      </c>
      <c r="I125" s="75" t="s">
        <v>537</v>
      </c>
    </row>
    <row r="126" spans="1:9" s="77" customFormat="1" ht="60" x14ac:dyDescent="0.2">
      <c r="A126" s="201">
        <f t="shared" si="9"/>
        <v>8</v>
      </c>
      <c r="B126" s="74" t="s">
        <v>166</v>
      </c>
      <c r="C126" s="75" t="s">
        <v>483</v>
      </c>
      <c r="D126" s="120" t="s">
        <v>896</v>
      </c>
      <c r="E126" s="129" t="s">
        <v>444</v>
      </c>
      <c r="F126" s="122" t="s">
        <v>897</v>
      </c>
      <c r="G126" s="80">
        <v>40934</v>
      </c>
      <c r="H126" s="80">
        <f>+G126+(365*5)</f>
        <v>42759</v>
      </c>
      <c r="I126" s="75" t="s">
        <v>1435</v>
      </c>
    </row>
    <row r="127" spans="1:9" s="77" customFormat="1" ht="15" customHeight="1" x14ac:dyDescent="0.2">
      <c r="A127" s="201">
        <f t="shared" si="9"/>
        <v>9</v>
      </c>
      <c r="B127" s="74" t="s">
        <v>50</v>
      </c>
      <c r="C127" s="79" t="s">
        <v>859</v>
      </c>
      <c r="D127" s="335" t="s">
        <v>860</v>
      </c>
      <c r="E127" s="277" t="s">
        <v>444</v>
      </c>
      <c r="F127" s="336" t="s">
        <v>861</v>
      </c>
      <c r="G127" s="81">
        <v>40954</v>
      </c>
      <c r="H127" s="80">
        <f>+G127+(365*5)</f>
        <v>42779</v>
      </c>
      <c r="I127" s="75" t="s">
        <v>101</v>
      </c>
    </row>
    <row r="128" spans="1:9" s="77" customFormat="1" ht="15" customHeight="1" x14ac:dyDescent="0.2">
      <c r="A128" s="201">
        <f t="shared" si="9"/>
        <v>10</v>
      </c>
      <c r="B128" s="242" t="s">
        <v>50</v>
      </c>
      <c r="C128" s="75" t="s">
        <v>883</v>
      </c>
      <c r="D128" s="121" t="s">
        <v>884</v>
      </c>
      <c r="E128" s="129" t="s">
        <v>444</v>
      </c>
      <c r="F128" s="122" t="s">
        <v>885</v>
      </c>
      <c r="G128" s="110">
        <v>41001</v>
      </c>
      <c r="H128" s="110">
        <f>+G128+(365*5)</f>
        <v>42826</v>
      </c>
      <c r="I128" s="75" t="s">
        <v>101</v>
      </c>
    </row>
    <row r="129" spans="1:9" s="77" customFormat="1" x14ac:dyDescent="0.2">
      <c r="A129" s="201">
        <f t="shared" si="9"/>
        <v>11</v>
      </c>
      <c r="B129" s="74" t="s">
        <v>50</v>
      </c>
      <c r="C129" s="79" t="s">
        <v>1138</v>
      </c>
      <c r="D129" s="206" t="s">
        <v>1139</v>
      </c>
      <c r="E129" s="206" t="s">
        <v>444</v>
      </c>
      <c r="F129" s="79" t="s">
        <v>1140</v>
      </c>
      <c r="G129" s="81">
        <v>41246</v>
      </c>
      <c r="H129" s="110">
        <f>+G129+(365*4)</f>
        <v>42706</v>
      </c>
      <c r="I129" s="75" t="s">
        <v>101</v>
      </c>
    </row>
    <row r="130" spans="1:9" s="77" customFormat="1" x14ac:dyDescent="0.2">
      <c r="A130" s="201">
        <f t="shared" si="9"/>
        <v>12</v>
      </c>
      <c r="B130" s="74" t="s">
        <v>50</v>
      </c>
      <c r="C130" s="79" t="s">
        <v>1200</v>
      </c>
      <c r="D130" s="206" t="s">
        <v>1201</v>
      </c>
      <c r="E130" s="206" t="s">
        <v>444</v>
      </c>
      <c r="F130" s="79" t="s">
        <v>1202</v>
      </c>
      <c r="G130" s="81">
        <v>41302</v>
      </c>
      <c r="H130" s="208">
        <f>+G130+(365*5)</f>
        <v>43127</v>
      </c>
      <c r="I130" s="75" t="s">
        <v>101</v>
      </c>
    </row>
    <row r="131" spans="1:9" s="77" customFormat="1" ht="24" x14ac:dyDescent="0.2">
      <c r="A131" s="201">
        <f t="shared" si="9"/>
        <v>13</v>
      </c>
      <c r="B131" s="74" t="s">
        <v>166</v>
      </c>
      <c r="C131" s="79" t="s">
        <v>1263</v>
      </c>
      <c r="D131" s="206" t="s">
        <v>1238</v>
      </c>
      <c r="E131" s="206" t="s">
        <v>444</v>
      </c>
      <c r="F131" s="79" t="s">
        <v>1239</v>
      </c>
      <c r="G131" s="81">
        <v>41368</v>
      </c>
      <c r="H131" s="110">
        <f>+G131+(365*5)</f>
        <v>43193</v>
      </c>
      <c r="I131" s="75" t="s">
        <v>1240</v>
      </c>
    </row>
    <row r="132" spans="1:9" s="77" customFormat="1" x14ac:dyDescent="0.2">
      <c r="A132" s="201">
        <f t="shared" si="9"/>
        <v>14</v>
      </c>
      <c r="B132" s="74" t="s">
        <v>166</v>
      </c>
      <c r="C132" s="79" t="s">
        <v>1329</v>
      </c>
      <c r="D132" s="206" t="s">
        <v>1330</v>
      </c>
      <c r="E132" s="206" t="s">
        <v>444</v>
      </c>
      <c r="F132" s="79" t="s">
        <v>1331</v>
      </c>
      <c r="G132" s="81">
        <v>41417</v>
      </c>
      <c r="H132" s="110">
        <f>+G132+(365*3)</f>
        <v>42512</v>
      </c>
      <c r="I132" s="75" t="s">
        <v>1332</v>
      </c>
    </row>
    <row r="133" spans="1:9" s="77" customFormat="1" x14ac:dyDescent="0.2">
      <c r="A133" s="201">
        <f t="shared" si="9"/>
        <v>15</v>
      </c>
      <c r="B133" s="74" t="s">
        <v>50</v>
      </c>
      <c r="C133" s="79" t="s">
        <v>483</v>
      </c>
      <c r="D133" s="206" t="s">
        <v>1305</v>
      </c>
      <c r="E133" s="206" t="s">
        <v>444</v>
      </c>
      <c r="F133" s="79" t="s">
        <v>1306</v>
      </c>
      <c r="G133" s="81">
        <v>41428</v>
      </c>
      <c r="H133" s="110">
        <f>+G133+(365*5)</f>
        <v>43253</v>
      </c>
      <c r="I133" s="75" t="s">
        <v>101</v>
      </c>
    </row>
    <row r="134" spans="1:9" s="77" customFormat="1" ht="36" x14ac:dyDescent="0.2">
      <c r="A134" s="201">
        <f t="shared" si="9"/>
        <v>16</v>
      </c>
      <c r="B134" s="74" t="s">
        <v>50</v>
      </c>
      <c r="C134" s="79" t="s">
        <v>1400</v>
      </c>
      <c r="D134" s="335" t="s">
        <v>1401</v>
      </c>
      <c r="E134" s="277" t="s">
        <v>444</v>
      </c>
      <c r="F134" s="336" t="s">
        <v>1402</v>
      </c>
      <c r="G134" s="81">
        <v>41528</v>
      </c>
      <c r="H134" s="80">
        <f t="shared" ref="H134" si="10">+G134+(365*5)</f>
        <v>43353</v>
      </c>
      <c r="I134" s="75" t="s">
        <v>1403</v>
      </c>
    </row>
    <row r="135" spans="1:9" s="77" customFormat="1" ht="24" x14ac:dyDescent="0.2">
      <c r="A135" s="201">
        <f t="shared" si="9"/>
        <v>17</v>
      </c>
      <c r="B135" s="74" t="s">
        <v>166</v>
      </c>
      <c r="C135" s="79" t="s">
        <v>1413</v>
      </c>
      <c r="D135" s="206" t="s">
        <v>1414</v>
      </c>
      <c r="E135" s="206" t="s">
        <v>444</v>
      </c>
      <c r="F135" s="79" t="s">
        <v>1415</v>
      </c>
      <c r="G135" s="81">
        <v>41533</v>
      </c>
      <c r="H135" s="80">
        <f>+G135+(365*3)</f>
        <v>42628</v>
      </c>
      <c r="I135" s="75" t="s">
        <v>1416</v>
      </c>
    </row>
    <row r="136" spans="1:9" s="77" customFormat="1" ht="12.75" x14ac:dyDescent="0.2">
      <c r="A136" s="201">
        <f t="shared" si="9"/>
        <v>18</v>
      </c>
      <c r="B136" s="227" t="s">
        <v>50</v>
      </c>
      <c r="C136" s="79" t="s">
        <v>1442</v>
      </c>
      <c r="D136" s="206" t="s">
        <v>1443</v>
      </c>
      <c r="E136" s="206" t="s">
        <v>444</v>
      </c>
      <c r="F136" s="79" t="s">
        <v>1444</v>
      </c>
      <c r="G136" s="81">
        <v>41550</v>
      </c>
      <c r="H136" s="80">
        <f>+G136+(365*5)</f>
        <v>43375</v>
      </c>
      <c r="I136" s="75" t="s">
        <v>101</v>
      </c>
    </row>
    <row r="137" spans="1:9" s="77" customFormat="1" ht="12.75" x14ac:dyDescent="0.2">
      <c r="A137" s="201">
        <f t="shared" si="9"/>
        <v>19</v>
      </c>
      <c r="B137" s="227" t="s">
        <v>50</v>
      </c>
      <c r="C137" s="79" t="s">
        <v>1567</v>
      </c>
      <c r="D137" s="206" t="s">
        <v>1568</v>
      </c>
      <c r="E137" s="206" t="s">
        <v>444</v>
      </c>
      <c r="F137" s="79" t="s">
        <v>1569</v>
      </c>
      <c r="G137" s="81">
        <v>41674</v>
      </c>
      <c r="H137" s="80">
        <f>+G137+(365*5)</f>
        <v>43499</v>
      </c>
      <c r="I137" s="75" t="s">
        <v>101</v>
      </c>
    </row>
    <row r="138" spans="1:9" s="287" customFormat="1" ht="24" x14ac:dyDescent="0.2">
      <c r="A138" s="201">
        <f t="shared" si="9"/>
        <v>20</v>
      </c>
      <c r="B138" s="227" t="s">
        <v>50</v>
      </c>
      <c r="C138" s="79" t="s">
        <v>1712</v>
      </c>
      <c r="D138" s="206" t="s">
        <v>1713</v>
      </c>
      <c r="E138" s="206" t="s">
        <v>444</v>
      </c>
      <c r="F138" s="79" t="s">
        <v>1714</v>
      </c>
      <c r="G138" s="81">
        <v>41768</v>
      </c>
      <c r="H138" s="80">
        <f>+G138+(365*3)</f>
        <v>42863</v>
      </c>
      <c r="I138" s="75" t="s">
        <v>1727</v>
      </c>
    </row>
    <row r="139" spans="1:9" s="77" customFormat="1" x14ac:dyDescent="0.2">
      <c r="A139" s="201">
        <f t="shared" si="9"/>
        <v>21</v>
      </c>
      <c r="B139" s="324" t="s">
        <v>50</v>
      </c>
      <c r="C139" s="79" t="s">
        <v>1716</v>
      </c>
      <c r="D139" s="206"/>
      <c r="E139" s="206"/>
      <c r="F139" s="79"/>
      <c r="G139" s="81">
        <v>41768</v>
      </c>
      <c r="H139" s="80">
        <f>+G139+(365*3)</f>
        <v>42863</v>
      </c>
      <c r="I139" s="75"/>
    </row>
    <row r="140" spans="1:9" s="77" customFormat="1" ht="36" x14ac:dyDescent="0.2">
      <c r="A140" s="322">
        <f t="shared" si="9"/>
        <v>22</v>
      </c>
      <c r="B140" s="226" t="s">
        <v>166</v>
      </c>
      <c r="C140" s="216" t="s">
        <v>1717</v>
      </c>
      <c r="D140" s="218" t="s">
        <v>1718</v>
      </c>
      <c r="E140" s="218" t="s">
        <v>444</v>
      </c>
      <c r="F140" s="216" t="s">
        <v>1719</v>
      </c>
      <c r="G140" s="217">
        <v>41768</v>
      </c>
      <c r="H140" s="250">
        <f>+G140+(365*3)</f>
        <v>42863</v>
      </c>
      <c r="I140" s="200" t="s">
        <v>1720</v>
      </c>
    </row>
    <row r="141" spans="1:9" s="77" customFormat="1" ht="36" x14ac:dyDescent="0.2">
      <c r="A141" s="201">
        <f t="shared" si="9"/>
        <v>23</v>
      </c>
      <c r="B141" s="227" t="s">
        <v>166</v>
      </c>
      <c r="C141" s="79" t="s">
        <v>1717</v>
      </c>
      <c r="D141" s="206" t="s">
        <v>1721</v>
      </c>
      <c r="E141" s="206" t="s">
        <v>444</v>
      </c>
      <c r="F141" s="79" t="s">
        <v>1725</v>
      </c>
      <c r="G141" s="81">
        <v>41768</v>
      </c>
      <c r="H141" s="80">
        <f>+G141+(365*2)</f>
        <v>42498</v>
      </c>
      <c r="I141" s="75" t="s">
        <v>1722</v>
      </c>
    </row>
    <row r="142" spans="1:9" s="77" customFormat="1" ht="36" x14ac:dyDescent="0.2">
      <c r="A142" s="201">
        <f t="shared" si="9"/>
        <v>24</v>
      </c>
      <c r="B142" s="227" t="s">
        <v>166</v>
      </c>
      <c r="C142" s="79" t="s">
        <v>1717</v>
      </c>
      <c r="D142" s="206" t="s">
        <v>1723</v>
      </c>
      <c r="E142" s="206" t="s">
        <v>444</v>
      </c>
      <c r="F142" s="79" t="s">
        <v>1724</v>
      </c>
      <c r="G142" s="81">
        <v>41768</v>
      </c>
      <c r="H142" s="80">
        <f>+G142+(365*3)</f>
        <v>42863</v>
      </c>
      <c r="I142" s="75" t="s">
        <v>1726</v>
      </c>
    </row>
    <row r="143" spans="1:9" s="77" customFormat="1" ht="24" x14ac:dyDescent="0.2">
      <c r="A143" s="201">
        <f t="shared" si="9"/>
        <v>25</v>
      </c>
      <c r="B143" s="227" t="s">
        <v>166</v>
      </c>
      <c r="C143" s="79" t="s">
        <v>1980</v>
      </c>
      <c r="D143" s="206" t="s">
        <v>1981</v>
      </c>
      <c r="E143" s="206" t="s">
        <v>444</v>
      </c>
      <c r="F143" s="79" t="s">
        <v>1982</v>
      </c>
      <c r="G143" s="81" t="s">
        <v>1217</v>
      </c>
      <c r="H143" s="80" t="s">
        <v>1983</v>
      </c>
      <c r="I143" s="75" t="s">
        <v>119</v>
      </c>
    </row>
    <row r="144" spans="1:9" s="77" customFormat="1" ht="12.75" x14ac:dyDescent="0.2">
      <c r="A144" s="201">
        <f t="shared" si="9"/>
        <v>26</v>
      </c>
      <c r="B144" s="227" t="s">
        <v>166</v>
      </c>
      <c r="C144" s="79" t="s">
        <v>2002</v>
      </c>
      <c r="D144" s="206" t="s">
        <v>2003</v>
      </c>
      <c r="E144" s="206" t="s">
        <v>444</v>
      </c>
      <c r="F144" s="79" t="s">
        <v>2004</v>
      </c>
      <c r="G144" s="81">
        <v>41940</v>
      </c>
      <c r="H144" s="80" t="s">
        <v>2625</v>
      </c>
      <c r="I144" s="75" t="s">
        <v>2005</v>
      </c>
    </row>
    <row r="145" spans="1:16" s="77" customFormat="1" ht="24" x14ac:dyDescent="0.2">
      <c r="A145" s="201">
        <f t="shared" si="9"/>
        <v>27</v>
      </c>
      <c r="B145" s="227" t="s">
        <v>50</v>
      </c>
      <c r="C145" s="79" t="s">
        <v>2047</v>
      </c>
      <c r="D145" s="206" t="s">
        <v>2048</v>
      </c>
      <c r="E145" s="206" t="s">
        <v>444</v>
      </c>
      <c r="F145" s="79" t="s">
        <v>2049</v>
      </c>
      <c r="G145" s="81">
        <v>41960</v>
      </c>
      <c r="H145" s="80">
        <f>+G145+(365*3)</f>
        <v>43055</v>
      </c>
      <c r="I145" s="75" t="s">
        <v>101</v>
      </c>
    </row>
    <row r="146" spans="1:16" s="77" customFormat="1" ht="12.75" x14ac:dyDescent="0.2">
      <c r="A146" s="201">
        <f t="shared" si="9"/>
        <v>28</v>
      </c>
      <c r="B146" s="227" t="s">
        <v>50</v>
      </c>
      <c r="C146" s="79" t="s">
        <v>1329</v>
      </c>
      <c r="D146" s="206" t="s">
        <v>2186</v>
      </c>
      <c r="E146" s="206" t="s">
        <v>444</v>
      </c>
      <c r="F146" s="79" t="s">
        <v>2187</v>
      </c>
      <c r="G146" s="81">
        <v>41960</v>
      </c>
      <c r="H146" s="80">
        <f>+G146+(365*2)</f>
        <v>42690</v>
      </c>
      <c r="I146" s="75" t="s">
        <v>101</v>
      </c>
    </row>
    <row r="147" spans="1:16" s="77" customFormat="1" ht="36" x14ac:dyDescent="0.2">
      <c r="A147" s="201">
        <f t="shared" si="9"/>
        <v>29</v>
      </c>
      <c r="B147" s="227" t="s">
        <v>166</v>
      </c>
      <c r="C147" s="79" t="s">
        <v>2185</v>
      </c>
      <c r="D147" s="206" t="s">
        <v>2201</v>
      </c>
      <c r="E147" s="206" t="s">
        <v>444</v>
      </c>
      <c r="F147" s="79" t="s">
        <v>2202</v>
      </c>
      <c r="G147" s="81">
        <v>41960</v>
      </c>
      <c r="H147" s="80">
        <f>+G147+(365*2)</f>
        <v>42690</v>
      </c>
      <c r="I147" s="75" t="s">
        <v>2203</v>
      </c>
    </row>
    <row r="148" spans="1:16" s="77" customFormat="1" ht="12.75" x14ac:dyDescent="0.2">
      <c r="A148" s="201">
        <f t="shared" si="9"/>
        <v>30</v>
      </c>
      <c r="B148" s="227" t="s">
        <v>166</v>
      </c>
      <c r="C148" s="79" t="s">
        <v>2185</v>
      </c>
      <c r="D148" s="206" t="s">
        <v>2188</v>
      </c>
      <c r="E148" s="206" t="s">
        <v>444</v>
      </c>
      <c r="F148" s="79" t="s">
        <v>2189</v>
      </c>
      <c r="G148" s="81">
        <v>41960</v>
      </c>
      <c r="H148" s="80">
        <f>+G148+(365*2)</f>
        <v>42690</v>
      </c>
      <c r="I148" s="75" t="s">
        <v>2190</v>
      </c>
    </row>
    <row r="149" spans="1:16" s="77" customFormat="1" ht="24" x14ac:dyDescent="0.2">
      <c r="A149" s="201">
        <f t="shared" si="9"/>
        <v>31</v>
      </c>
      <c r="B149" s="227" t="s">
        <v>50</v>
      </c>
      <c r="C149" s="79" t="s">
        <v>2251</v>
      </c>
      <c r="D149" s="206"/>
      <c r="E149" s="206"/>
      <c r="F149" s="79"/>
      <c r="G149" s="81">
        <v>41944</v>
      </c>
      <c r="H149" s="80">
        <f>+G149+(365*1)</f>
        <v>42309</v>
      </c>
      <c r="I149" s="75" t="s">
        <v>2252</v>
      </c>
    </row>
    <row r="150" spans="1:16" s="77" customFormat="1" ht="24" x14ac:dyDescent="0.2">
      <c r="A150" s="201">
        <f t="shared" si="9"/>
        <v>32</v>
      </c>
      <c r="B150" s="227" t="s">
        <v>50</v>
      </c>
      <c r="C150" s="79" t="s">
        <v>2267</v>
      </c>
      <c r="D150" s="206" t="s">
        <v>2268</v>
      </c>
      <c r="E150" s="206" t="s">
        <v>444</v>
      </c>
      <c r="F150" s="79" t="s">
        <v>2270</v>
      </c>
      <c r="G150" s="81">
        <v>41984</v>
      </c>
      <c r="H150" s="80">
        <f>+G150+(365*2)</f>
        <v>42714</v>
      </c>
      <c r="I150" s="75" t="s">
        <v>101</v>
      </c>
    </row>
    <row r="151" spans="1:16" s="77" customFormat="1" ht="36" x14ac:dyDescent="0.2">
      <c r="A151" s="201">
        <f t="shared" si="9"/>
        <v>33</v>
      </c>
      <c r="B151" s="227" t="s">
        <v>166</v>
      </c>
      <c r="C151" s="79" t="s">
        <v>2267</v>
      </c>
      <c r="D151" s="206" t="s">
        <v>2269</v>
      </c>
      <c r="E151" s="206" t="s">
        <v>444</v>
      </c>
      <c r="F151" s="79" t="s">
        <v>2271</v>
      </c>
      <c r="G151" s="81">
        <v>41984</v>
      </c>
      <c r="H151" s="80">
        <f>+G151+(365*2)</f>
        <v>42714</v>
      </c>
      <c r="I151" s="75" t="s">
        <v>2272</v>
      </c>
    </row>
    <row r="152" spans="1:16" s="77" customFormat="1" ht="12.75" x14ac:dyDescent="0.2">
      <c r="A152" s="201">
        <f t="shared" si="9"/>
        <v>34</v>
      </c>
      <c r="B152" s="227" t="s">
        <v>50</v>
      </c>
      <c r="C152" s="79" t="s">
        <v>2288</v>
      </c>
      <c r="D152" s="206" t="s">
        <v>2289</v>
      </c>
      <c r="E152" s="206" t="s">
        <v>444</v>
      </c>
      <c r="F152" s="79" t="s">
        <v>2292</v>
      </c>
      <c r="G152" s="81">
        <v>42062</v>
      </c>
      <c r="H152" s="80">
        <f t="shared" ref="H152:H161" si="11">+G152+(365*3)</f>
        <v>43157</v>
      </c>
      <c r="I152" s="75" t="s">
        <v>101</v>
      </c>
    </row>
    <row r="153" spans="1:16" s="77" customFormat="1" ht="12.75" x14ac:dyDescent="0.2">
      <c r="A153" s="201">
        <f t="shared" si="9"/>
        <v>35</v>
      </c>
      <c r="B153" s="227" t="s">
        <v>50</v>
      </c>
      <c r="C153" s="79" t="s">
        <v>2293</v>
      </c>
      <c r="D153" s="206" t="s">
        <v>2290</v>
      </c>
      <c r="E153" s="206" t="s">
        <v>444</v>
      </c>
      <c r="F153" s="79" t="s">
        <v>2294</v>
      </c>
      <c r="G153" s="81">
        <v>42062</v>
      </c>
      <c r="H153" s="80">
        <f t="shared" si="11"/>
        <v>43157</v>
      </c>
      <c r="I153" s="75" t="s">
        <v>101</v>
      </c>
    </row>
    <row r="154" spans="1:16" s="77" customFormat="1" x14ac:dyDescent="0.2">
      <c r="A154" s="201">
        <f t="shared" si="9"/>
        <v>36</v>
      </c>
      <c r="B154" s="74" t="s">
        <v>50</v>
      </c>
      <c r="C154" s="79" t="s">
        <v>2295</v>
      </c>
      <c r="D154" s="206" t="s">
        <v>2302</v>
      </c>
      <c r="E154" s="206" t="s">
        <v>444</v>
      </c>
      <c r="F154" s="79" t="s">
        <v>2296</v>
      </c>
      <c r="G154" s="81">
        <v>42062</v>
      </c>
      <c r="H154" s="80">
        <f t="shared" si="11"/>
        <v>43157</v>
      </c>
      <c r="I154" s="75" t="s">
        <v>101</v>
      </c>
    </row>
    <row r="155" spans="1:16" s="77" customFormat="1" ht="24" x14ac:dyDescent="0.2">
      <c r="A155" s="201">
        <f t="shared" si="9"/>
        <v>37</v>
      </c>
      <c r="B155" s="50" t="s">
        <v>50</v>
      </c>
      <c r="C155" s="71" t="s">
        <v>2299</v>
      </c>
      <c r="D155" s="99" t="s">
        <v>2301</v>
      </c>
      <c r="E155" s="99" t="s">
        <v>444</v>
      </c>
      <c r="F155" s="71" t="s">
        <v>2300</v>
      </c>
      <c r="G155" s="78">
        <v>42062</v>
      </c>
      <c r="H155" s="100">
        <f t="shared" si="11"/>
        <v>43157</v>
      </c>
      <c r="I155" s="63" t="s">
        <v>101</v>
      </c>
    </row>
    <row r="156" spans="1:16" s="246" customFormat="1" ht="12.75" x14ac:dyDescent="0.2">
      <c r="A156" s="201">
        <f t="shared" si="9"/>
        <v>38</v>
      </c>
      <c r="B156" s="227" t="s">
        <v>50</v>
      </c>
      <c r="C156" s="79" t="s">
        <v>2444</v>
      </c>
      <c r="D156" s="206" t="s">
        <v>2443</v>
      </c>
      <c r="E156" s="206" t="s">
        <v>444</v>
      </c>
      <c r="F156" s="79" t="s">
        <v>2445</v>
      </c>
      <c r="G156" s="81">
        <v>42126</v>
      </c>
      <c r="H156" s="110">
        <f t="shared" si="11"/>
        <v>43221</v>
      </c>
      <c r="I156" s="75" t="s">
        <v>101</v>
      </c>
      <c r="J156" s="77"/>
      <c r="K156" s="77"/>
      <c r="L156" s="77"/>
      <c r="M156" s="77"/>
      <c r="N156" s="77"/>
      <c r="O156" s="77"/>
      <c r="P156" s="77"/>
    </row>
    <row r="157" spans="1:16" s="246" customFormat="1" ht="12.75" x14ac:dyDescent="0.2">
      <c r="A157" s="201">
        <f t="shared" si="9"/>
        <v>39</v>
      </c>
      <c r="B157" s="227" t="s">
        <v>50</v>
      </c>
      <c r="C157" s="79" t="s">
        <v>2440</v>
      </c>
      <c r="D157" s="206" t="s">
        <v>2439</v>
      </c>
      <c r="E157" s="206" t="s">
        <v>444</v>
      </c>
      <c r="F157" s="79" t="s">
        <v>2442</v>
      </c>
      <c r="G157" s="81">
        <v>42126</v>
      </c>
      <c r="H157" s="110">
        <f t="shared" si="11"/>
        <v>43221</v>
      </c>
      <c r="I157" s="75" t="s">
        <v>101</v>
      </c>
      <c r="J157" s="77"/>
      <c r="K157" s="77"/>
      <c r="L157" s="77"/>
      <c r="M157" s="77"/>
      <c r="N157" s="77"/>
      <c r="O157" s="77"/>
      <c r="P157" s="77"/>
    </row>
    <row r="158" spans="1:16" s="77" customFormat="1" ht="12.75" x14ac:dyDescent="0.2">
      <c r="A158" s="201">
        <f t="shared" si="9"/>
        <v>40</v>
      </c>
      <c r="B158" s="227" t="s">
        <v>50</v>
      </c>
      <c r="C158" s="79" t="s">
        <v>2435</v>
      </c>
      <c r="D158" s="206" t="s">
        <v>2438</v>
      </c>
      <c r="E158" s="206" t="s">
        <v>444</v>
      </c>
      <c r="F158" s="79" t="s">
        <v>2441</v>
      </c>
      <c r="G158" s="81">
        <v>42126</v>
      </c>
      <c r="H158" s="110">
        <f t="shared" si="11"/>
        <v>43221</v>
      </c>
      <c r="I158" s="75" t="s">
        <v>101</v>
      </c>
    </row>
    <row r="159" spans="1:16" s="77" customFormat="1" ht="12.75" x14ac:dyDescent="0.2">
      <c r="A159" s="201">
        <f t="shared" si="9"/>
        <v>41</v>
      </c>
      <c r="B159" s="227" t="s">
        <v>50</v>
      </c>
      <c r="C159" s="79" t="s">
        <v>2437</v>
      </c>
      <c r="D159" s="77" t="s">
        <v>2515</v>
      </c>
      <c r="E159" s="206" t="s">
        <v>444</v>
      </c>
      <c r="F159" s="79" t="s">
        <v>2436</v>
      </c>
      <c r="G159" s="81">
        <v>42126</v>
      </c>
      <c r="H159" s="110">
        <f t="shared" si="11"/>
        <v>43221</v>
      </c>
      <c r="I159" s="75" t="s">
        <v>101</v>
      </c>
    </row>
    <row r="160" spans="1:16" s="77" customFormat="1" ht="12.75" x14ac:dyDescent="0.2">
      <c r="A160" s="201">
        <f t="shared" si="9"/>
        <v>42</v>
      </c>
      <c r="B160" s="227" t="s">
        <v>50</v>
      </c>
      <c r="C160" s="79" t="s">
        <v>2433</v>
      </c>
      <c r="D160" s="206" t="s">
        <v>2434</v>
      </c>
      <c r="E160" s="206"/>
      <c r="F160" s="79"/>
      <c r="G160" s="81">
        <v>42126</v>
      </c>
      <c r="H160" s="110">
        <f t="shared" si="11"/>
        <v>43221</v>
      </c>
      <c r="I160" s="75" t="s">
        <v>101</v>
      </c>
    </row>
    <row r="161" spans="1:9" s="77" customFormat="1" ht="12.75" x14ac:dyDescent="0.2">
      <c r="A161" s="201">
        <f t="shared" si="9"/>
        <v>43</v>
      </c>
      <c r="B161" s="227" t="s">
        <v>50</v>
      </c>
      <c r="C161" s="79" t="s">
        <v>2449</v>
      </c>
      <c r="D161" s="206" t="s">
        <v>2430</v>
      </c>
      <c r="E161" s="206"/>
      <c r="F161" s="79"/>
      <c r="G161" s="81">
        <v>42126</v>
      </c>
      <c r="H161" s="110">
        <f t="shared" si="11"/>
        <v>43221</v>
      </c>
      <c r="I161" s="75" t="s">
        <v>101</v>
      </c>
    </row>
    <row r="162" spans="1:9" s="77" customFormat="1" ht="24" x14ac:dyDescent="0.2">
      <c r="A162" s="201">
        <f t="shared" si="9"/>
        <v>44</v>
      </c>
      <c r="B162" s="227" t="s">
        <v>236</v>
      </c>
      <c r="C162" s="79" t="s">
        <v>2635</v>
      </c>
      <c r="D162" s="206" t="s">
        <v>2636</v>
      </c>
      <c r="E162" s="206" t="s">
        <v>444</v>
      </c>
      <c r="F162" s="79" t="s">
        <v>2637</v>
      </c>
      <c r="G162" s="81">
        <v>42191</v>
      </c>
      <c r="H162" s="110" t="s">
        <v>2625</v>
      </c>
      <c r="I162" s="75" t="s">
        <v>2638</v>
      </c>
    </row>
    <row r="163" spans="1:9" s="77" customFormat="1" ht="24" x14ac:dyDescent="0.2">
      <c r="A163" s="201">
        <f t="shared" si="9"/>
        <v>45</v>
      </c>
      <c r="B163" s="227" t="s">
        <v>166</v>
      </c>
      <c r="C163" s="79" t="s">
        <v>2651</v>
      </c>
      <c r="D163" s="206" t="s">
        <v>2652</v>
      </c>
      <c r="E163" s="206" t="s">
        <v>444</v>
      </c>
      <c r="F163" s="79" t="s">
        <v>2653</v>
      </c>
      <c r="G163" s="81">
        <v>42195</v>
      </c>
      <c r="H163" s="110">
        <v>42828</v>
      </c>
      <c r="I163" s="75" t="s">
        <v>2654</v>
      </c>
    </row>
    <row r="164" spans="1:9" s="77" customFormat="1" ht="27.75" customHeight="1" x14ac:dyDescent="0.2">
      <c r="A164" s="322">
        <f t="shared" si="9"/>
        <v>46</v>
      </c>
      <c r="B164" s="226" t="s">
        <v>50</v>
      </c>
      <c r="C164" s="216" t="s">
        <v>1263</v>
      </c>
      <c r="D164" s="218" t="s">
        <v>2660</v>
      </c>
      <c r="E164" s="218" t="s">
        <v>444</v>
      </c>
      <c r="F164" s="216" t="s">
        <v>2661</v>
      </c>
      <c r="G164" s="217">
        <v>42236</v>
      </c>
      <c r="H164" s="219">
        <f>+G164+(365*5)</f>
        <v>44061</v>
      </c>
      <c r="I164" s="200" t="s">
        <v>101</v>
      </c>
    </row>
    <row r="165" spans="1:9" ht="17.25" customHeight="1" x14ac:dyDescent="0.2">
      <c r="A165" s="423" t="s">
        <v>2722</v>
      </c>
      <c r="B165" s="424"/>
      <c r="C165" s="424"/>
      <c r="D165" s="424"/>
      <c r="E165" s="424"/>
      <c r="F165" s="424"/>
      <c r="G165" s="424"/>
      <c r="H165" s="424"/>
      <c r="I165" s="425"/>
    </row>
    <row r="166" spans="1:9" s="77" customFormat="1" ht="15" customHeight="1" x14ac:dyDescent="0.2">
      <c r="A166" s="201">
        <v>1</v>
      </c>
      <c r="B166" s="240" t="s">
        <v>166</v>
      </c>
      <c r="C166" s="75" t="s">
        <v>570</v>
      </c>
      <c r="D166" s="120" t="s">
        <v>804</v>
      </c>
      <c r="E166" s="129" t="s">
        <v>444</v>
      </c>
      <c r="F166" s="122" t="s">
        <v>805</v>
      </c>
      <c r="G166" s="110">
        <v>40512</v>
      </c>
      <c r="H166" s="80">
        <f t="shared" ref="H166:H171" si="12">+G166+(365*5)</f>
        <v>42337</v>
      </c>
      <c r="I166" s="75" t="s">
        <v>806</v>
      </c>
    </row>
    <row r="167" spans="1:9" s="76" customFormat="1" ht="15.75" customHeight="1" x14ac:dyDescent="0.2">
      <c r="A167" s="201">
        <f>+A166+1</f>
        <v>2</v>
      </c>
      <c r="B167" s="74" t="s">
        <v>50</v>
      </c>
      <c r="C167" s="79" t="s">
        <v>729</v>
      </c>
      <c r="D167" s="335" t="s">
        <v>730</v>
      </c>
      <c r="E167" s="277" t="s">
        <v>444</v>
      </c>
      <c r="F167" s="336"/>
      <c r="G167" s="81">
        <v>40553</v>
      </c>
      <c r="H167" s="80">
        <f t="shared" si="12"/>
        <v>42378</v>
      </c>
      <c r="I167" s="75" t="s">
        <v>101</v>
      </c>
    </row>
    <row r="168" spans="1:9" s="77" customFormat="1" ht="24.75" customHeight="1" x14ac:dyDescent="0.2">
      <c r="A168" s="201">
        <f t="shared" ref="A168:A223" si="13">+A167+1</f>
        <v>3</v>
      </c>
      <c r="B168" s="74" t="s">
        <v>50</v>
      </c>
      <c r="C168" s="79" t="s">
        <v>646</v>
      </c>
      <c r="D168" s="335" t="s">
        <v>647</v>
      </c>
      <c r="E168" s="277" t="s">
        <v>444</v>
      </c>
      <c r="F168" s="336" t="s">
        <v>648</v>
      </c>
      <c r="G168" s="81">
        <v>40613</v>
      </c>
      <c r="H168" s="80">
        <f t="shared" si="12"/>
        <v>42438</v>
      </c>
      <c r="I168" s="75" t="s">
        <v>101</v>
      </c>
    </row>
    <row r="169" spans="1:9" s="76" customFormat="1" ht="36" x14ac:dyDescent="0.2">
      <c r="A169" s="201">
        <f t="shared" si="13"/>
        <v>4</v>
      </c>
      <c r="B169" s="74" t="s">
        <v>166</v>
      </c>
      <c r="C169" s="79" t="s">
        <v>737</v>
      </c>
      <c r="D169" s="335" t="s">
        <v>738</v>
      </c>
      <c r="E169" s="277" t="s">
        <v>444</v>
      </c>
      <c r="F169" s="336" t="s">
        <v>739</v>
      </c>
      <c r="G169" s="81">
        <v>40639</v>
      </c>
      <c r="H169" s="80">
        <f t="shared" si="12"/>
        <v>42464</v>
      </c>
      <c r="I169" s="75" t="s">
        <v>2275</v>
      </c>
    </row>
    <row r="170" spans="1:9" s="77" customFormat="1" ht="24" customHeight="1" x14ac:dyDescent="0.2">
      <c r="A170" s="201">
        <f t="shared" si="13"/>
        <v>5</v>
      </c>
      <c r="B170" s="74" t="s">
        <v>166</v>
      </c>
      <c r="C170" s="79" t="s">
        <v>737</v>
      </c>
      <c r="D170" s="335" t="s">
        <v>847</v>
      </c>
      <c r="E170" s="277" t="s">
        <v>444</v>
      </c>
      <c r="F170" s="336" t="s">
        <v>1699</v>
      </c>
      <c r="G170" s="81">
        <v>40883</v>
      </c>
      <c r="H170" s="80">
        <f t="shared" si="12"/>
        <v>42708</v>
      </c>
      <c r="I170" s="75" t="s">
        <v>848</v>
      </c>
    </row>
    <row r="171" spans="1:9" s="203" customFormat="1" ht="15" customHeight="1" x14ac:dyDescent="0.2">
      <c r="A171" s="201">
        <f t="shared" si="13"/>
        <v>6</v>
      </c>
      <c r="B171" s="74" t="s">
        <v>50</v>
      </c>
      <c r="C171" s="79" t="s">
        <v>838</v>
      </c>
      <c r="D171" s="335" t="s">
        <v>839</v>
      </c>
      <c r="E171" s="277" t="s">
        <v>444</v>
      </c>
      <c r="F171" s="336" t="s">
        <v>840</v>
      </c>
      <c r="G171" s="81">
        <v>40862</v>
      </c>
      <c r="H171" s="80">
        <f t="shared" si="12"/>
        <v>42687</v>
      </c>
      <c r="I171" s="75" t="s">
        <v>101</v>
      </c>
    </row>
    <row r="172" spans="1:9" s="77" customFormat="1" ht="14.25" customHeight="1" x14ac:dyDescent="0.2">
      <c r="A172" s="201">
        <f t="shared" si="13"/>
        <v>7</v>
      </c>
      <c r="B172" s="74" t="s">
        <v>50</v>
      </c>
      <c r="C172" s="79" t="s">
        <v>849</v>
      </c>
      <c r="D172" s="335" t="s">
        <v>841</v>
      </c>
      <c r="E172" s="277" t="s">
        <v>444</v>
      </c>
      <c r="F172" s="336" t="s">
        <v>842</v>
      </c>
      <c r="G172" s="81">
        <v>40892</v>
      </c>
      <c r="H172" s="80">
        <f t="shared" ref="H172" si="14">+G172+(365*5)</f>
        <v>42717</v>
      </c>
      <c r="I172" s="75" t="s">
        <v>101</v>
      </c>
    </row>
    <row r="173" spans="1:9" s="77" customFormat="1" ht="24" x14ac:dyDescent="0.2">
      <c r="A173" s="201">
        <f t="shared" si="13"/>
        <v>8</v>
      </c>
      <c r="B173" s="74" t="s">
        <v>50</v>
      </c>
      <c r="C173" s="79" t="s">
        <v>2204</v>
      </c>
      <c r="D173" s="335" t="s">
        <v>946</v>
      </c>
      <c r="E173" s="277" t="s">
        <v>444</v>
      </c>
      <c r="F173" s="336" t="s">
        <v>947</v>
      </c>
      <c r="G173" s="81">
        <v>40926</v>
      </c>
      <c r="H173" s="110">
        <f>+G173+(365*5)</f>
        <v>42751</v>
      </c>
      <c r="I173" s="75" t="s">
        <v>101</v>
      </c>
    </row>
    <row r="174" spans="1:9" s="77" customFormat="1" ht="15" customHeight="1" x14ac:dyDescent="0.2">
      <c r="A174" s="201">
        <f t="shared" si="13"/>
        <v>9</v>
      </c>
      <c r="B174" s="74" t="s">
        <v>50</v>
      </c>
      <c r="C174" s="79" t="s">
        <v>862</v>
      </c>
      <c r="D174" s="335" t="s">
        <v>863</v>
      </c>
      <c r="E174" s="277" t="s">
        <v>444</v>
      </c>
      <c r="F174" s="336" t="s">
        <v>864</v>
      </c>
      <c r="G174" s="81">
        <v>40955</v>
      </c>
      <c r="H174" s="80">
        <f>+G174+(365*5)</f>
        <v>42780</v>
      </c>
      <c r="I174" s="75" t="s">
        <v>101</v>
      </c>
    </row>
    <row r="175" spans="1:9" s="77" customFormat="1" ht="36" x14ac:dyDescent="0.2">
      <c r="A175" s="201">
        <f t="shared" si="13"/>
        <v>10</v>
      </c>
      <c r="B175" s="74" t="s">
        <v>50</v>
      </c>
      <c r="C175" s="207" t="s">
        <v>1104</v>
      </c>
      <c r="D175" s="206" t="s">
        <v>1105</v>
      </c>
      <c r="E175" s="206" t="s">
        <v>444</v>
      </c>
      <c r="F175" s="79" t="s">
        <v>1106</v>
      </c>
      <c r="G175" s="81">
        <v>40969</v>
      </c>
      <c r="H175" s="110">
        <f>+G175+(365*5)</f>
        <v>42794</v>
      </c>
      <c r="I175" s="75" t="s">
        <v>1107</v>
      </c>
    </row>
    <row r="176" spans="1:9" s="76" customFormat="1" ht="24" customHeight="1" x14ac:dyDescent="0.2">
      <c r="A176" s="201">
        <f t="shared" si="13"/>
        <v>11</v>
      </c>
      <c r="B176" s="74" t="s">
        <v>50</v>
      </c>
      <c r="C176" s="79" t="s">
        <v>1232</v>
      </c>
      <c r="D176" s="206" t="s">
        <v>1233</v>
      </c>
      <c r="E176" s="206" t="s">
        <v>444</v>
      </c>
      <c r="F176" s="79" t="s">
        <v>1234</v>
      </c>
      <c r="G176" s="81">
        <v>41033</v>
      </c>
      <c r="H176" s="110">
        <f t="shared" ref="H176" si="15">+G176+(365*5)</f>
        <v>42858</v>
      </c>
      <c r="I176" s="75" t="s">
        <v>101</v>
      </c>
    </row>
    <row r="177" spans="1:9" s="76" customFormat="1" ht="15" customHeight="1" x14ac:dyDescent="0.2">
      <c r="A177" s="201">
        <f t="shared" si="13"/>
        <v>12</v>
      </c>
      <c r="B177" s="74" t="s">
        <v>50</v>
      </c>
      <c r="C177" s="79" t="s">
        <v>1126</v>
      </c>
      <c r="D177" s="206" t="s">
        <v>1127</v>
      </c>
      <c r="E177" s="206" t="s">
        <v>444</v>
      </c>
      <c r="F177" s="79" t="s">
        <v>1132</v>
      </c>
      <c r="G177" s="81">
        <v>41038</v>
      </c>
      <c r="H177" s="110">
        <f>+G177+(365*4)</f>
        <v>42498</v>
      </c>
      <c r="I177" s="75" t="s">
        <v>1128</v>
      </c>
    </row>
    <row r="178" spans="1:9" s="76" customFormat="1" ht="72" customHeight="1" x14ac:dyDescent="0.2">
      <c r="A178" s="201">
        <f t="shared" si="13"/>
        <v>13</v>
      </c>
      <c r="B178" s="74" t="s">
        <v>50</v>
      </c>
      <c r="C178" s="79" t="s">
        <v>941</v>
      </c>
      <c r="D178" s="335" t="s">
        <v>942</v>
      </c>
      <c r="E178" s="277" t="s">
        <v>444</v>
      </c>
      <c r="F178" s="336" t="s">
        <v>943</v>
      </c>
      <c r="G178" s="81">
        <v>41094</v>
      </c>
      <c r="H178" s="110">
        <f t="shared" ref="H178:H195" si="16">+G178+(365*5)</f>
        <v>42919</v>
      </c>
      <c r="I178" s="75" t="s">
        <v>944</v>
      </c>
    </row>
    <row r="179" spans="1:9" s="76" customFormat="1" ht="22.5" x14ac:dyDescent="0.2">
      <c r="A179" s="201">
        <f t="shared" si="13"/>
        <v>14</v>
      </c>
      <c r="B179" s="74" t="s">
        <v>50</v>
      </c>
      <c r="C179" s="75" t="s">
        <v>1188</v>
      </c>
      <c r="D179" s="237" t="s">
        <v>1210</v>
      </c>
      <c r="E179" s="76" t="s">
        <v>444</v>
      </c>
      <c r="F179" s="207" t="s">
        <v>1211</v>
      </c>
      <c r="G179" s="80">
        <v>41180</v>
      </c>
      <c r="H179" s="80">
        <f t="shared" si="16"/>
        <v>43005</v>
      </c>
      <c r="I179" s="238" t="s">
        <v>1212</v>
      </c>
    </row>
    <row r="180" spans="1:9" s="202" customFormat="1" ht="37.5" customHeight="1" x14ac:dyDescent="0.2">
      <c r="A180" s="201">
        <f t="shared" si="13"/>
        <v>15</v>
      </c>
      <c r="B180" s="74" t="s">
        <v>166</v>
      </c>
      <c r="C180" s="79" t="s">
        <v>1157</v>
      </c>
      <c r="D180" s="206" t="s">
        <v>1158</v>
      </c>
      <c r="E180" s="206" t="s">
        <v>444</v>
      </c>
      <c r="F180" s="79" t="s">
        <v>1159</v>
      </c>
      <c r="G180" s="81">
        <v>41218</v>
      </c>
      <c r="H180" s="110">
        <f t="shared" si="16"/>
        <v>43043</v>
      </c>
      <c r="I180" s="75" t="s">
        <v>1160</v>
      </c>
    </row>
    <row r="181" spans="1:9" s="77" customFormat="1" x14ac:dyDescent="0.2">
      <c r="A181" s="201">
        <f t="shared" si="13"/>
        <v>16</v>
      </c>
      <c r="B181" s="74" t="s">
        <v>50</v>
      </c>
      <c r="C181" s="79" t="s">
        <v>1169</v>
      </c>
      <c r="D181" s="206" t="s">
        <v>1205</v>
      </c>
      <c r="E181" s="206" t="s">
        <v>444</v>
      </c>
      <c r="F181" s="79" t="s">
        <v>1206</v>
      </c>
      <c r="G181" s="81">
        <v>41257</v>
      </c>
      <c r="H181" s="208">
        <f t="shared" si="16"/>
        <v>43082</v>
      </c>
      <c r="I181" s="75" t="s">
        <v>101</v>
      </c>
    </row>
    <row r="182" spans="1:9" s="77" customFormat="1" ht="48" x14ac:dyDescent="0.2">
      <c r="A182" s="201">
        <f t="shared" si="13"/>
        <v>17</v>
      </c>
      <c r="B182" s="74" t="s">
        <v>166</v>
      </c>
      <c r="C182" s="79" t="s">
        <v>1170</v>
      </c>
      <c r="D182" s="206" t="s">
        <v>1203</v>
      </c>
      <c r="E182" s="206" t="s">
        <v>444</v>
      </c>
      <c r="F182" s="79" t="s">
        <v>1204</v>
      </c>
      <c r="G182" s="81">
        <v>41257</v>
      </c>
      <c r="H182" s="208">
        <f t="shared" si="16"/>
        <v>43082</v>
      </c>
      <c r="I182" s="75" t="s">
        <v>1207</v>
      </c>
    </row>
    <row r="183" spans="1:9" s="77" customFormat="1" ht="24" x14ac:dyDescent="0.2">
      <c r="A183" s="322">
        <f t="shared" si="13"/>
        <v>18</v>
      </c>
      <c r="B183" s="243" t="s">
        <v>50</v>
      </c>
      <c r="C183" s="216" t="s">
        <v>1219</v>
      </c>
      <c r="D183" s="218" t="s">
        <v>1220</v>
      </c>
      <c r="E183" s="218" t="s">
        <v>444</v>
      </c>
      <c r="F183" s="216" t="s">
        <v>1221</v>
      </c>
      <c r="G183" s="217">
        <v>41334</v>
      </c>
      <c r="H183" s="250">
        <f t="shared" si="16"/>
        <v>43159</v>
      </c>
      <c r="I183" s="200" t="s">
        <v>101</v>
      </c>
    </row>
    <row r="184" spans="1:9" s="77" customFormat="1" ht="24" x14ac:dyDescent="0.2">
      <c r="A184" s="201">
        <f t="shared" si="13"/>
        <v>19</v>
      </c>
      <c r="B184" s="74" t="s">
        <v>50</v>
      </c>
      <c r="C184" s="79" t="s">
        <v>1226</v>
      </c>
      <c r="D184" s="206" t="s">
        <v>1227</v>
      </c>
      <c r="E184" s="206" t="s">
        <v>444</v>
      </c>
      <c r="F184" s="79" t="s">
        <v>1228</v>
      </c>
      <c r="G184" s="81">
        <v>41366</v>
      </c>
      <c r="H184" s="80">
        <f t="shared" si="16"/>
        <v>43191</v>
      </c>
      <c r="I184" s="75" t="s">
        <v>1229</v>
      </c>
    </row>
    <row r="185" spans="1:9" s="77" customFormat="1" ht="13.5" customHeight="1" x14ac:dyDescent="0.2">
      <c r="A185" s="201">
        <f t="shared" si="13"/>
        <v>20</v>
      </c>
      <c r="B185" s="227" t="s">
        <v>50</v>
      </c>
      <c r="C185" s="79" t="s">
        <v>1379</v>
      </c>
      <c r="D185" s="206" t="s">
        <v>1397</v>
      </c>
      <c r="E185" s="206" t="s">
        <v>444</v>
      </c>
      <c r="F185" s="206" t="s">
        <v>1388</v>
      </c>
      <c r="G185" s="80">
        <v>41416</v>
      </c>
      <c r="H185" s="110">
        <f t="shared" si="16"/>
        <v>43241</v>
      </c>
      <c r="I185" s="75" t="s">
        <v>101</v>
      </c>
    </row>
    <row r="186" spans="1:9" s="76" customFormat="1" ht="36" x14ac:dyDescent="0.2">
      <c r="A186" s="201">
        <f t="shared" si="13"/>
        <v>21</v>
      </c>
      <c r="B186" s="74" t="s">
        <v>50</v>
      </c>
      <c r="C186" s="79" t="s">
        <v>1389</v>
      </c>
      <c r="D186" s="206" t="s">
        <v>1390</v>
      </c>
      <c r="E186" s="206" t="s">
        <v>444</v>
      </c>
      <c r="F186" s="79" t="s">
        <v>1391</v>
      </c>
      <c r="G186" s="81">
        <v>41452</v>
      </c>
      <c r="H186" s="110">
        <f t="shared" si="16"/>
        <v>43277</v>
      </c>
      <c r="I186" s="75" t="s">
        <v>1392</v>
      </c>
    </row>
    <row r="187" spans="1:9" s="76" customFormat="1" x14ac:dyDescent="0.2">
      <c r="A187" s="201">
        <f t="shared" si="13"/>
        <v>22</v>
      </c>
      <c r="B187" s="74" t="s">
        <v>50</v>
      </c>
      <c r="C187" s="79" t="s">
        <v>1338</v>
      </c>
      <c r="D187" s="206" t="s">
        <v>1339</v>
      </c>
      <c r="E187" s="206" t="s">
        <v>444</v>
      </c>
      <c r="F187" s="79" t="s">
        <v>1340</v>
      </c>
      <c r="G187" s="81">
        <v>41459</v>
      </c>
      <c r="H187" s="110">
        <f t="shared" si="16"/>
        <v>43284</v>
      </c>
      <c r="I187" s="75" t="s">
        <v>101</v>
      </c>
    </row>
    <row r="188" spans="1:9" s="77" customFormat="1" ht="60" x14ac:dyDescent="0.2">
      <c r="A188" s="201">
        <f t="shared" si="13"/>
        <v>23</v>
      </c>
      <c r="B188" s="74" t="s">
        <v>166</v>
      </c>
      <c r="C188" s="79" t="s">
        <v>1342</v>
      </c>
      <c r="D188" s="206" t="s">
        <v>1343</v>
      </c>
      <c r="E188" s="206" t="s">
        <v>444</v>
      </c>
      <c r="F188" s="79" t="s">
        <v>1344</v>
      </c>
      <c r="G188" s="81">
        <v>41459</v>
      </c>
      <c r="H188" s="110">
        <f t="shared" si="16"/>
        <v>43284</v>
      </c>
      <c r="I188" s="75" t="s">
        <v>1345</v>
      </c>
    </row>
    <row r="189" spans="1:9" s="77" customFormat="1" ht="60" x14ac:dyDescent="0.2">
      <c r="A189" s="201">
        <f t="shared" si="13"/>
        <v>24</v>
      </c>
      <c r="B189" s="74" t="s">
        <v>166</v>
      </c>
      <c r="C189" s="79" t="s">
        <v>1341</v>
      </c>
      <c r="D189" s="206" t="s">
        <v>1346</v>
      </c>
      <c r="E189" s="206" t="s">
        <v>444</v>
      </c>
      <c r="F189" s="79" t="s">
        <v>1347</v>
      </c>
      <c r="G189" s="81">
        <v>41459</v>
      </c>
      <c r="H189" s="110">
        <f t="shared" si="16"/>
        <v>43284</v>
      </c>
      <c r="I189" s="75" t="s">
        <v>1345</v>
      </c>
    </row>
    <row r="190" spans="1:9" s="77" customFormat="1" ht="65.25" customHeight="1" x14ac:dyDescent="0.2">
      <c r="A190" s="201">
        <f t="shared" si="13"/>
        <v>25</v>
      </c>
      <c r="B190" s="74" t="s">
        <v>166</v>
      </c>
      <c r="C190" s="79" t="s">
        <v>1348</v>
      </c>
      <c r="D190" s="206" t="s">
        <v>1349</v>
      </c>
      <c r="E190" s="206" t="s">
        <v>444</v>
      </c>
      <c r="F190" s="79" t="s">
        <v>1350</v>
      </c>
      <c r="G190" s="81">
        <v>41459</v>
      </c>
      <c r="H190" s="110">
        <f t="shared" si="16"/>
        <v>43284</v>
      </c>
      <c r="I190" s="75" t="s">
        <v>1352</v>
      </c>
    </row>
    <row r="191" spans="1:9" s="76" customFormat="1" ht="60" x14ac:dyDescent="0.2">
      <c r="A191" s="201">
        <f t="shared" si="13"/>
        <v>26</v>
      </c>
      <c r="B191" s="74" t="s">
        <v>166</v>
      </c>
      <c r="C191" s="79" t="s">
        <v>1351</v>
      </c>
      <c r="D191" s="206" t="s">
        <v>1354</v>
      </c>
      <c r="E191" s="206" t="s">
        <v>444</v>
      </c>
      <c r="F191" s="79" t="s">
        <v>1355</v>
      </c>
      <c r="G191" s="81">
        <v>41459</v>
      </c>
      <c r="H191" s="110">
        <f t="shared" si="16"/>
        <v>43284</v>
      </c>
      <c r="I191" s="75" t="s">
        <v>1353</v>
      </c>
    </row>
    <row r="192" spans="1:9" s="76" customFormat="1" ht="48" x14ac:dyDescent="0.2">
      <c r="A192" s="201">
        <f t="shared" si="13"/>
        <v>27</v>
      </c>
      <c r="B192" s="74" t="s">
        <v>166</v>
      </c>
      <c r="C192" s="79" t="s">
        <v>1356</v>
      </c>
      <c r="D192" s="206" t="s">
        <v>1357</v>
      </c>
      <c r="E192" s="206" t="s">
        <v>444</v>
      </c>
      <c r="F192" s="79" t="s">
        <v>1358</v>
      </c>
      <c r="G192" s="81">
        <v>41459</v>
      </c>
      <c r="H192" s="110">
        <f t="shared" si="16"/>
        <v>43284</v>
      </c>
      <c r="I192" s="75" t="s">
        <v>1359</v>
      </c>
    </row>
    <row r="193" spans="1:16" s="77" customFormat="1" ht="48" x14ac:dyDescent="0.2">
      <c r="A193" s="201">
        <f t="shared" si="13"/>
        <v>28</v>
      </c>
      <c r="B193" s="74" t="s">
        <v>166</v>
      </c>
      <c r="C193" s="79" t="s">
        <v>1361</v>
      </c>
      <c r="D193" s="206" t="s">
        <v>1360</v>
      </c>
      <c r="E193" s="206" t="s">
        <v>444</v>
      </c>
      <c r="F193" s="79" t="s">
        <v>1358</v>
      </c>
      <c r="G193" s="81">
        <v>41459</v>
      </c>
      <c r="H193" s="110">
        <f t="shared" si="16"/>
        <v>43284</v>
      </c>
      <c r="I193" s="75" t="s">
        <v>1362</v>
      </c>
    </row>
    <row r="194" spans="1:16" s="77" customFormat="1" ht="36" x14ac:dyDescent="0.2">
      <c r="A194" s="201">
        <f t="shared" si="13"/>
        <v>29</v>
      </c>
      <c r="B194" s="74" t="s">
        <v>50</v>
      </c>
      <c r="C194" s="79" t="s">
        <v>1371</v>
      </c>
      <c r="D194" s="206" t="s">
        <v>1372</v>
      </c>
      <c r="E194" s="206" t="s">
        <v>444</v>
      </c>
      <c r="F194" s="79" t="s">
        <v>1373</v>
      </c>
      <c r="G194" s="81">
        <v>41481</v>
      </c>
      <c r="H194" s="110">
        <f t="shared" si="16"/>
        <v>43306</v>
      </c>
      <c r="I194" s="75" t="s">
        <v>1374</v>
      </c>
    </row>
    <row r="195" spans="1:16" s="77" customFormat="1" ht="60" x14ac:dyDescent="0.2">
      <c r="A195" s="201">
        <f t="shared" si="13"/>
        <v>30</v>
      </c>
      <c r="B195" s="74" t="s">
        <v>166</v>
      </c>
      <c r="C195" s="79" t="s">
        <v>1375</v>
      </c>
      <c r="D195" s="206" t="s">
        <v>1376</v>
      </c>
      <c r="E195" s="206" t="s">
        <v>444</v>
      </c>
      <c r="F195" s="79" t="s">
        <v>1377</v>
      </c>
      <c r="G195" s="81">
        <v>41481</v>
      </c>
      <c r="H195" s="110">
        <f t="shared" si="16"/>
        <v>43306</v>
      </c>
      <c r="I195" s="75" t="s">
        <v>1378</v>
      </c>
    </row>
    <row r="196" spans="1:16" s="77" customFormat="1" ht="12.75" x14ac:dyDescent="0.2">
      <c r="A196" s="201">
        <f t="shared" si="13"/>
        <v>31</v>
      </c>
      <c r="B196" s="50" t="s">
        <v>166</v>
      </c>
      <c r="C196" s="71" t="s">
        <v>2724</v>
      </c>
      <c r="D196" s="99" t="s">
        <v>1697</v>
      </c>
      <c r="E196" s="99" t="s">
        <v>444</v>
      </c>
      <c r="F196" s="71" t="s">
        <v>1698</v>
      </c>
      <c r="G196" s="78" t="s">
        <v>1778</v>
      </c>
      <c r="H196" s="100" t="s">
        <v>1700</v>
      </c>
      <c r="I196" s="63" t="s">
        <v>2274</v>
      </c>
    </row>
    <row r="197" spans="1:16" s="77" customFormat="1" ht="36" x14ac:dyDescent="0.2">
      <c r="A197" s="201">
        <f t="shared" si="13"/>
        <v>32</v>
      </c>
      <c r="B197" s="74" t="s">
        <v>50</v>
      </c>
      <c r="C197" s="79" t="s">
        <v>1417</v>
      </c>
      <c r="D197" s="206" t="s">
        <v>1418</v>
      </c>
      <c r="E197" s="206" t="s">
        <v>444</v>
      </c>
      <c r="F197" s="79" t="s">
        <v>1419</v>
      </c>
      <c r="G197" s="81">
        <v>41569</v>
      </c>
      <c r="H197" s="80">
        <f>+G197+(365*3)</f>
        <v>42664</v>
      </c>
      <c r="I197" s="75" t="s">
        <v>1420</v>
      </c>
    </row>
    <row r="198" spans="1:16" s="77" customFormat="1" ht="24" x14ac:dyDescent="0.2">
      <c r="A198" s="201">
        <f t="shared" si="13"/>
        <v>33</v>
      </c>
      <c r="B198" s="74" t="s">
        <v>50</v>
      </c>
      <c r="C198" s="79" t="s">
        <v>2397</v>
      </c>
      <c r="D198" s="206" t="s">
        <v>1433</v>
      </c>
      <c r="E198" s="206" t="s">
        <v>444</v>
      </c>
      <c r="F198" s="79" t="s">
        <v>1434</v>
      </c>
      <c r="G198" s="81">
        <v>41577</v>
      </c>
      <c r="H198" s="80">
        <f>+G198+(365*5)</f>
        <v>43402</v>
      </c>
      <c r="I198" s="75" t="s">
        <v>101</v>
      </c>
    </row>
    <row r="199" spans="1:16" s="77" customFormat="1" ht="48" x14ac:dyDescent="0.2">
      <c r="A199" s="201">
        <f t="shared" si="13"/>
        <v>34</v>
      </c>
      <c r="B199" s="227" t="s">
        <v>166</v>
      </c>
      <c r="C199" s="79" t="s">
        <v>1457</v>
      </c>
      <c r="D199" s="206" t="s">
        <v>1458</v>
      </c>
      <c r="E199" s="206" t="s">
        <v>444</v>
      </c>
      <c r="F199" s="79" t="s">
        <v>1459</v>
      </c>
      <c r="G199" s="81">
        <v>41618</v>
      </c>
      <c r="H199" s="80">
        <f>+G199+(365*4)</f>
        <v>43078</v>
      </c>
      <c r="I199" s="75" t="s">
        <v>2276</v>
      </c>
    </row>
    <row r="200" spans="1:16" s="246" customFormat="1" ht="36" x14ac:dyDescent="0.2">
      <c r="A200" s="201">
        <f t="shared" si="13"/>
        <v>35</v>
      </c>
      <c r="B200" s="227" t="s">
        <v>50</v>
      </c>
      <c r="C200" s="79" t="s">
        <v>1460</v>
      </c>
      <c r="D200" s="206" t="s">
        <v>1461</v>
      </c>
      <c r="E200" s="206" t="s">
        <v>444</v>
      </c>
      <c r="F200" s="79" t="s">
        <v>1462</v>
      </c>
      <c r="G200" s="81">
        <v>41624</v>
      </c>
      <c r="H200" s="80">
        <f>+G200+(365*3)</f>
        <v>42719</v>
      </c>
      <c r="I200" s="75" t="s">
        <v>1463</v>
      </c>
      <c r="J200" s="77"/>
      <c r="K200" s="77"/>
      <c r="L200" s="77"/>
      <c r="M200" s="77"/>
      <c r="N200" s="77"/>
      <c r="O200" s="77"/>
      <c r="P200" s="77"/>
    </row>
    <row r="201" spans="1:16" s="77" customFormat="1" ht="36" x14ac:dyDescent="0.2">
      <c r="A201" s="201">
        <f t="shared" si="13"/>
        <v>36</v>
      </c>
      <c r="B201" s="227" t="s">
        <v>166</v>
      </c>
      <c r="C201" s="79" t="s">
        <v>2308</v>
      </c>
      <c r="D201" s="206" t="s">
        <v>2309</v>
      </c>
      <c r="E201" s="206" t="s">
        <v>444</v>
      </c>
      <c r="F201" s="79" t="s">
        <v>2310</v>
      </c>
      <c r="G201" s="81">
        <v>42041</v>
      </c>
      <c r="H201" s="80">
        <f>+G201+(308)</f>
        <v>42349</v>
      </c>
      <c r="I201" s="75" t="s">
        <v>2326</v>
      </c>
    </row>
    <row r="202" spans="1:16" s="77" customFormat="1" ht="36" x14ac:dyDescent="0.2">
      <c r="A202" s="201">
        <f t="shared" si="13"/>
        <v>37</v>
      </c>
      <c r="B202" s="227" t="s">
        <v>50</v>
      </c>
      <c r="C202" s="79" t="s">
        <v>2357</v>
      </c>
      <c r="D202" s="206" t="s">
        <v>2358</v>
      </c>
      <c r="E202" s="206" t="s">
        <v>444</v>
      </c>
      <c r="F202" s="79" t="s">
        <v>2359</v>
      </c>
      <c r="G202" s="81">
        <v>42038</v>
      </c>
      <c r="H202" s="80">
        <f>+G202+(365*5)</f>
        <v>43863</v>
      </c>
      <c r="I202" s="75" t="s">
        <v>101</v>
      </c>
    </row>
    <row r="203" spans="1:16" s="77" customFormat="1" ht="48" x14ac:dyDescent="0.2">
      <c r="A203" s="201">
        <f t="shared" si="13"/>
        <v>38</v>
      </c>
      <c r="B203" s="227" t="s">
        <v>50</v>
      </c>
      <c r="C203" s="79" t="s">
        <v>2364</v>
      </c>
      <c r="D203" s="206" t="s">
        <v>2365</v>
      </c>
      <c r="E203" s="206" t="s">
        <v>444</v>
      </c>
      <c r="F203" s="79" t="s">
        <v>2366</v>
      </c>
      <c r="G203" s="81">
        <v>42044</v>
      </c>
      <c r="H203" s="80">
        <f>+G203+(365*5)</f>
        <v>43869</v>
      </c>
      <c r="I203" s="75" t="s">
        <v>101</v>
      </c>
    </row>
    <row r="204" spans="1:16" s="77" customFormat="1" ht="36.75" customHeight="1" x14ac:dyDescent="0.2">
      <c r="A204" s="201">
        <f t="shared" si="13"/>
        <v>39</v>
      </c>
      <c r="B204" s="227" t="s">
        <v>166</v>
      </c>
      <c r="C204" s="79" t="s">
        <v>2364</v>
      </c>
      <c r="D204" s="206" t="s">
        <v>2501</v>
      </c>
      <c r="E204" s="206" t="s">
        <v>444</v>
      </c>
      <c r="F204" s="79" t="s">
        <v>2502</v>
      </c>
      <c r="G204" s="81">
        <v>42044</v>
      </c>
      <c r="H204" s="80" t="s">
        <v>2503</v>
      </c>
      <c r="I204" s="75" t="s">
        <v>848</v>
      </c>
    </row>
    <row r="205" spans="1:16" s="77" customFormat="1" ht="24" x14ac:dyDescent="0.2">
      <c r="A205" s="201">
        <f t="shared" si="13"/>
        <v>40</v>
      </c>
      <c r="B205" s="227" t="s">
        <v>50</v>
      </c>
      <c r="C205" s="79" t="s">
        <v>1480</v>
      </c>
      <c r="D205" s="206" t="s">
        <v>1481</v>
      </c>
      <c r="E205" s="206" t="s">
        <v>444</v>
      </c>
      <c r="F205" s="79" t="s">
        <v>1482</v>
      </c>
      <c r="G205" s="81">
        <v>41625</v>
      </c>
      <c r="H205" s="80">
        <f>+G205+(365*5)</f>
        <v>43450</v>
      </c>
      <c r="I205" s="75" t="s">
        <v>1483</v>
      </c>
    </row>
    <row r="206" spans="1:16" s="77" customFormat="1" ht="72" x14ac:dyDescent="0.2">
      <c r="A206" s="201">
        <f t="shared" si="13"/>
        <v>41</v>
      </c>
      <c r="B206" s="227" t="s">
        <v>166</v>
      </c>
      <c r="C206" s="79" t="s">
        <v>1671</v>
      </c>
      <c r="D206" s="206" t="s">
        <v>1672</v>
      </c>
      <c r="E206" s="206" t="s">
        <v>444</v>
      </c>
      <c r="F206" s="79" t="s">
        <v>1673</v>
      </c>
      <c r="G206" s="81">
        <v>41631</v>
      </c>
      <c r="H206" s="80">
        <f>+G206+(365*3)</f>
        <v>42726</v>
      </c>
      <c r="I206" s="75" t="s">
        <v>1674</v>
      </c>
    </row>
    <row r="207" spans="1:16" s="77" customFormat="1" ht="23.25" customHeight="1" x14ac:dyDescent="0.2">
      <c r="A207" s="322">
        <f t="shared" si="13"/>
        <v>42</v>
      </c>
      <c r="B207" s="226" t="s">
        <v>166</v>
      </c>
      <c r="C207" s="216" t="s">
        <v>1871</v>
      </c>
      <c r="D207" s="218" t="s">
        <v>1872</v>
      </c>
      <c r="E207" s="218" t="s">
        <v>444</v>
      </c>
      <c r="F207" s="216" t="s">
        <v>1873</v>
      </c>
      <c r="G207" s="217" t="s">
        <v>1874</v>
      </c>
      <c r="H207" s="250" t="s">
        <v>1875</v>
      </c>
      <c r="I207" s="200" t="s">
        <v>1876</v>
      </c>
    </row>
    <row r="208" spans="1:16" s="77" customFormat="1" ht="71.25" customHeight="1" x14ac:dyDescent="0.2">
      <c r="A208" s="201">
        <f t="shared" si="13"/>
        <v>43</v>
      </c>
      <c r="B208" s="227" t="s">
        <v>50</v>
      </c>
      <c r="C208" s="79" t="s">
        <v>1737</v>
      </c>
      <c r="D208" s="206" t="s">
        <v>1734</v>
      </c>
      <c r="E208" s="206" t="s">
        <v>444</v>
      </c>
      <c r="F208" s="79" t="s">
        <v>1735</v>
      </c>
      <c r="G208" s="81">
        <v>41684</v>
      </c>
      <c r="H208" s="80">
        <f>+G208+(365*5)</f>
        <v>43509</v>
      </c>
      <c r="I208" s="75" t="s">
        <v>1736</v>
      </c>
    </row>
    <row r="209" spans="1:9" s="77" customFormat="1" ht="24" x14ac:dyDescent="0.2">
      <c r="A209" s="201">
        <f t="shared" si="13"/>
        <v>44</v>
      </c>
      <c r="B209" s="227" t="s">
        <v>166</v>
      </c>
      <c r="C209" s="79" t="s">
        <v>1480</v>
      </c>
      <c r="D209" s="206" t="s">
        <v>1596</v>
      </c>
      <c r="E209" s="206" t="s">
        <v>444</v>
      </c>
      <c r="F209" s="79" t="s">
        <v>1597</v>
      </c>
      <c r="G209" s="81">
        <v>41684</v>
      </c>
      <c r="H209" s="80">
        <f>+G209+(365*4)</f>
        <v>43144</v>
      </c>
      <c r="I209" s="75" t="s">
        <v>1483</v>
      </c>
    </row>
    <row r="210" spans="1:9" s="77" customFormat="1" ht="24" x14ac:dyDescent="0.2">
      <c r="A210" s="201">
        <f t="shared" si="13"/>
        <v>45</v>
      </c>
      <c r="B210" s="227" t="s">
        <v>166</v>
      </c>
      <c r="C210" s="79" t="s">
        <v>1321</v>
      </c>
      <c r="D210" s="206" t="s">
        <v>1692</v>
      </c>
      <c r="E210" s="206" t="s">
        <v>444</v>
      </c>
      <c r="F210" s="79" t="s">
        <v>1693</v>
      </c>
      <c r="G210" s="81">
        <v>41694</v>
      </c>
      <c r="H210" s="80">
        <f>+G210+(365*2)</f>
        <v>42424</v>
      </c>
      <c r="I210" s="75" t="s">
        <v>1694</v>
      </c>
    </row>
    <row r="211" spans="1:9" s="77" customFormat="1" ht="26.25" customHeight="1" x14ac:dyDescent="0.2">
      <c r="A211" s="201">
        <f t="shared" si="13"/>
        <v>46</v>
      </c>
      <c r="B211" s="227" t="s">
        <v>50</v>
      </c>
      <c r="C211" s="79" t="s">
        <v>1921</v>
      </c>
      <c r="D211" s="206" t="s">
        <v>1922</v>
      </c>
      <c r="E211" s="206"/>
      <c r="F211" s="79" t="s">
        <v>1923</v>
      </c>
      <c r="G211" s="81">
        <v>41701</v>
      </c>
      <c r="H211" s="80">
        <f>+G211+(365*5)</f>
        <v>43526</v>
      </c>
      <c r="I211" s="75" t="s">
        <v>1924</v>
      </c>
    </row>
    <row r="212" spans="1:9" s="77" customFormat="1" ht="12.75" x14ac:dyDescent="0.2">
      <c r="A212" s="201">
        <f t="shared" si="13"/>
        <v>47</v>
      </c>
      <c r="B212" s="227" t="s">
        <v>50</v>
      </c>
      <c r="C212" s="79" t="s">
        <v>135</v>
      </c>
      <c r="D212" s="206" t="s">
        <v>1667</v>
      </c>
      <c r="E212" s="206" t="s">
        <v>444</v>
      </c>
      <c r="F212" s="79" t="s">
        <v>1689</v>
      </c>
      <c r="G212" s="81">
        <v>41722</v>
      </c>
      <c r="H212" s="80">
        <f>+G212+(365*3)</f>
        <v>42817</v>
      </c>
      <c r="I212" s="75" t="s">
        <v>101</v>
      </c>
    </row>
    <row r="213" spans="1:9" s="77" customFormat="1" ht="36" customHeight="1" x14ac:dyDescent="0.2">
      <c r="A213" s="201">
        <f t="shared" si="13"/>
        <v>48</v>
      </c>
      <c r="B213" s="227" t="s">
        <v>50</v>
      </c>
      <c r="C213" s="79" t="s">
        <v>1731</v>
      </c>
      <c r="D213" s="206"/>
      <c r="E213" s="206" t="s">
        <v>444</v>
      </c>
      <c r="F213" s="79" t="s">
        <v>1732</v>
      </c>
      <c r="G213" s="81">
        <v>41751</v>
      </c>
      <c r="H213" s="80">
        <f>+G213+(365*5)</f>
        <v>43576</v>
      </c>
      <c r="I213" s="75" t="s">
        <v>1733</v>
      </c>
    </row>
    <row r="214" spans="1:9" s="77" customFormat="1" ht="48" customHeight="1" x14ac:dyDescent="0.2">
      <c r="A214" s="201">
        <f t="shared" si="13"/>
        <v>49</v>
      </c>
      <c r="B214" s="227" t="s">
        <v>50</v>
      </c>
      <c r="C214" s="79" t="s">
        <v>1754</v>
      </c>
      <c r="D214" s="206" t="s">
        <v>1738</v>
      </c>
      <c r="E214" s="206" t="s">
        <v>444</v>
      </c>
      <c r="F214" s="79" t="s">
        <v>1739</v>
      </c>
      <c r="G214" s="81">
        <v>41767</v>
      </c>
      <c r="H214" s="80">
        <f>+G214+(365*3)</f>
        <v>42862</v>
      </c>
      <c r="I214" s="75" t="s">
        <v>1740</v>
      </c>
    </row>
    <row r="215" spans="1:9" s="77" customFormat="1" ht="48" x14ac:dyDescent="0.2">
      <c r="A215" s="201">
        <f t="shared" si="13"/>
        <v>50</v>
      </c>
      <c r="B215" s="227" t="s">
        <v>1741</v>
      </c>
      <c r="C215" s="79" t="s">
        <v>1754</v>
      </c>
      <c r="D215" s="206" t="s">
        <v>1747</v>
      </c>
      <c r="E215" s="206" t="s">
        <v>444</v>
      </c>
      <c r="F215" s="79" t="s">
        <v>1748</v>
      </c>
      <c r="G215" s="81">
        <v>41767</v>
      </c>
      <c r="H215" s="80">
        <f>+G215+(365*3)</f>
        <v>42862</v>
      </c>
      <c r="I215" s="75" t="s">
        <v>1749</v>
      </c>
    </row>
    <row r="216" spans="1:9" s="77" customFormat="1" ht="96" x14ac:dyDescent="0.2">
      <c r="A216" s="201">
        <f t="shared" si="13"/>
        <v>51</v>
      </c>
      <c r="B216" s="227" t="s">
        <v>50</v>
      </c>
      <c r="C216" s="79" t="s">
        <v>1893</v>
      </c>
      <c r="D216" s="206" t="s">
        <v>1894</v>
      </c>
      <c r="E216" s="206" t="s">
        <v>444</v>
      </c>
      <c r="F216" s="79" t="s">
        <v>1895</v>
      </c>
      <c r="G216" s="81">
        <v>41768</v>
      </c>
      <c r="H216" s="80">
        <f>+G216+(365*3)</f>
        <v>42863</v>
      </c>
      <c r="I216" s="75" t="s">
        <v>1896</v>
      </c>
    </row>
    <row r="217" spans="1:9" s="77" customFormat="1" ht="36" x14ac:dyDescent="0.2">
      <c r="A217" s="201">
        <f t="shared" si="13"/>
        <v>52</v>
      </c>
      <c r="B217" s="227" t="s">
        <v>166</v>
      </c>
      <c r="C217" s="79" t="s">
        <v>2149</v>
      </c>
      <c r="D217" s="206" t="s">
        <v>2150</v>
      </c>
      <c r="E217" s="206" t="s">
        <v>444</v>
      </c>
      <c r="F217" s="79" t="s">
        <v>2151</v>
      </c>
      <c r="G217" s="81">
        <v>41928</v>
      </c>
      <c r="H217" s="80">
        <f>+G217+(365*3.5)</f>
        <v>43205.5</v>
      </c>
      <c r="I217" s="75" t="s">
        <v>2273</v>
      </c>
    </row>
    <row r="218" spans="1:9" s="77" customFormat="1" ht="48" x14ac:dyDescent="0.2">
      <c r="A218" s="322">
        <f t="shared" si="13"/>
        <v>53</v>
      </c>
      <c r="B218" s="226" t="s">
        <v>166</v>
      </c>
      <c r="C218" s="216" t="s">
        <v>1480</v>
      </c>
      <c r="D218" s="218" t="s">
        <v>2110</v>
      </c>
      <c r="E218" s="218" t="s">
        <v>444</v>
      </c>
      <c r="F218" s="216" t="s">
        <v>1991</v>
      </c>
      <c r="G218" s="217">
        <v>41936</v>
      </c>
      <c r="H218" s="250">
        <f>+G218+(365*4)</f>
        <v>43396</v>
      </c>
      <c r="I218" s="200" t="s">
        <v>1992</v>
      </c>
    </row>
    <row r="219" spans="1:9" s="77" customFormat="1" ht="24" x14ac:dyDescent="0.2">
      <c r="A219" s="201">
        <f t="shared" si="13"/>
        <v>54</v>
      </c>
      <c r="B219" s="227" t="s">
        <v>1301</v>
      </c>
      <c r="C219" s="79" t="s">
        <v>2264</v>
      </c>
      <c r="D219" s="206" t="s">
        <v>2265</v>
      </c>
      <c r="E219" s="206" t="s">
        <v>444</v>
      </c>
      <c r="F219" s="79" t="s">
        <v>2266</v>
      </c>
      <c r="G219" s="81">
        <v>41946</v>
      </c>
      <c r="H219" s="80">
        <f>+G219+(365*3)</f>
        <v>43041</v>
      </c>
      <c r="I219" s="75" t="s">
        <v>101</v>
      </c>
    </row>
    <row r="220" spans="1:9" s="77" customFormat="1" ht="36" x14ac:dyDescent="0.2">
      <c r="A220" s="201">
        <f t="shared" si="13"/>
        <v>55</v>
      </c>
      <c r="B220" s="227" t="s">
        <v>50</v>
      </c>
      <c r="C220" s="79" t="s">
        <v>1480</v>
      </c>
      <c r="D220" s="206" t="s">
        <v>2044</v>
      </c>
      <c r="E220" s="206" t="s">
        <v>444</v>
      </c>
      <c r="F220" s="79" t="s">
        <v>2045</v>
      </c>
      <c r="G220" s="81">
        <v>41946</v>
      </c>
      <c r="H220" s="80">
        <f>+G220+(365*4)</f>
        <v>43406</v>
      </c>
      <c r="I220" s="75" t="s">
        <v>2046</v>
      </c>
    </row>
    <row r="221" spans="1:9" s="77" customFormat="1" ht="24" x14ac:dyDescent="0.2">
      <c r="A221" s="201">
        <f t="shared" si="13"/>
        <v>56</v>
      </c>
      <c r="B221" s="227" t="s">
        <v>166</v>
      </c>
      <c r="C221" s="79" t="s">
        <v>1460</v>
      </c>
      <c r="D221" s="206" t="s">
        <v>2142</v>
      </c>
      <c r="E221" s="206" t="s">
        <v>444</v>
      </c>
      <c r="F221" s="79" t="s">
        <v>2143</v>
      </c>
      <c r="G221" s="81">
        <v>41990</v>
      </c>
      <c r="H221" s="80">
        <f>+G221+(365*2)</f>
        <v>42720</v>
      </c>
      <c r="I221" s="75" t="s">
        <v>2144</v>
      </c>
    </row>
    <row r="222" spans="1:9" ht="36" x14ac:dyDescent="0.2">
      <c r="A222" s="201">
        <f t="shared" si="13"/>
        <v>57</v>
      </c>
      <c r="B222" s="227" t="s">
        <v>166</v>
      </c>
      <c r="C222" s="79" t="s">
        <v>2018</v>
      </c>
      <c r="D222" s="206" t="s">
        <v>2019</v>
      </c>
      <c r="E222" s="206"/>
      <c r="F222" s="79"/>
      <c r="G222" s="81">
        <v>41870</v>
      </c>
      <c r="H222" s="80">
        <f>+G222+(365*3)</f>
        <v>42965</v>
      </c>
      <c r="I222" s="75" t="s">
        <v>2020</v>
      </c>
    </row>
    <row r="223" spans="1:9" s="77" customFormat="1" ht="12.75" x14ac:dyDescent="0.2">
      <c r="A223" s="201">
        <f t="shared" si="13"/>
        <v>58</v>
      </c>
      <c r="B223" s="227" t="s">
        <v>50</v>
      </c>
      <c r="C223" s="79" t="s">
        <v>2285</v>
      </c>
      <c r="D223" s="206" t="s">
        <v>2286</v>
      </c>
      <c r="E223" s="206" t="s">
        <v>444</v>
      </c>
      <c r="F223" s="79" t="s">
        <v>2287</v>
      </c>
      <c r="G223" s="81">
        <v>42062</v>
      </c>
      <c r="H223" s="80">
        <f>+G223+(365*3)</f>
        <v>43157</v>
      </c>
      <c r="I223" s="75" t="s">
        <v>101</v>
      </c>
    </row>
    <row r="224" spans="1:9" s="77" customFormat="1" ht="24" x14ac:dyDescent="0.2">
      <c r="A224" s="201">
        <f>+A91+1</f>
        <v>39</v>
      </c>
      <c r="B224" s="227" t="s">
        <v>50</v>
      </c>
      <c r="C224" s="79" t="s">
        <v>2367</v>
      </c>
      <c r="D224" s="206" t="s">
        <v>2368</v>
      </c>
      <c r="E224" s="206" t="s">
        <v>444</v>
      </c>
      <c r="F224" s="79" t="s">
        <v>2369</v>
      </c>
      <c r="G224" s="81">
        <v>42075</v>
      </c>
      <c r="H224" s="110">
        <f>+G224+(365*5)</f>
        <v>43900</v>
      </c>
      <c r="I224" s="75" t="s">
        <v>101</v>
      </c>
    </row>
    <row r="225" spans="1:10" s="77" customFormat="1" ht="24" x14ac:dyDescent="0.2">
      <c r="A225" s="201">
        <f>+A224+1</f>
        <v>40</v>
      </c>
      <c r="B225" s="227" t="s">
        <v>166</v>
      </c>
      <c r="C225" s="79" t="s">
        <v>2452</v>
      </c>
      <c r="D225" s="206" t="s">
        <v>2453</v>
      </c>
      <c r="E225" s="206" t="s">
        <v>444</v>
      </c>
      <c r="F225" s="79" t="s">
        <v>2454</v>
      </c>
      <c r="G225" s="81">
        <v>42094</v>
      </c>
      <c r="H225" s="110">
        <f>+G225+(365*3)</f>
        <v>43189</v>
      </c>
      <c r="I225" s="75" t="s">
        <v>2455</v>
      </c>
    </row>
    <row r="226" spans="1:10" s="77" customFormat="1" ht="36" x14ac:dyDescent="0.2">
      <c r="A226" s="201">
        <f>+A225+1</f>
        <v>41</v>
      </c>
      <c r="B226" s="227" t="s">
        <v>50</v>
      </c>
      <c r="C226" s="79" t="s">
        <v>2392</v>
      </c>
      <c r="D226" s="206" t="s">
        <v>2393</v>
      </c>
      <c r="E226" s="206" t="s">
        <v>444</v>
      </c>
      <c r="F226" s="79" t="s">
        <v>2394</v>
      </c>
      <c r="G226" s="81">
        <v>42095</v>
      </c>
      <c r="H226" s="110">
        <f>+G226+(365*5)</f>
        <v>43920</v>
      </c>
      <c r="I226" s="75" t="s">
        <v>2395</v>
      </c>
    </row>
    <row r="227" spans="1:10" s="77" customFormat="1" ht="36" x14ac:dyDescent="0.2">
      <c r="A227" s="201">
        <f>+A226+1</f>
        <v>42</v>
      </c>
      <c r="B227" s="227" t="s">
        <v>1301</v>
      </c>
      <c r="C227" s="79" t="s">
        <v>2504</v>
      </c>
      <c r="D227" s="329">
        <v>42106</v>
      </c>
      <c r="E227" s="206" t="s">
        <v>444</v>
      </c>
      <c r="F227" s="79" t="s">
        <v>2505</v>
      </c>
      <c r="G227" s="81">
        <v>42108</v>
      </c>
      <c r="H227" s="110">
        <f>+G227+(365*1)</f>
        <v>42473</v>
      </c>
      <c r="I227" s="75" t="s">
        <v>2506</v>
      </c>
    </row>
    <row r="228" spans="1:10" s="77" customFormat="1" ht="24" x14ac:dyDescent="0.2">
      <c r="A228" s="201">
        <f>+A227+1</f>
        <v>43</v>
      </c>
      <c r="B228" s="227" t="s">
        <v>50</v>
      </c>
      <c r="C228" s="79" t="s">
        <v>2398</v>
      </c>
      <c r="D228" s="206" t="s">
        <v>2399</v>
      </c>
      <c r="E228" s="206"/>
      <c r="F228" s="79"/>
      <c r="G228" s="81">
        <v>42108</v>
      </c>
      <c r="H228" s="110">
        <f>+G228+(365*5)</f>
        <v>43933</v>
      </c>
      <c r="I228" s="75" t="s">
        <v>2400</v>
      </c>
    </row>
    <row r="229" spans="1:10" s="77" customFormat="1" ht="36" x14ac:dyDescent="0.2">
      <c r="A229" s="201">
        <f t="shared" ref="A229:A230" si="17">+A228+1</f>
        <v>44</v>
      </c>
      <c r="B229" s="227" t="s">
        <v>166</v>
      </c>
      <c r="C229" s="79" t="s">
        <v>2446</v>
      </c>
      <c r="D229" s="206"/>
      <c r="E229" s="206" t="s">
        <v>444</v>
      </c>
      <c r="F229" s="79" t="s">
        <v>2447</v>
      </c>
      <c r="G229" s="81">
        <v>42126</v>
      </c>
      <c r="H229" s="110">
        <f>+G229+(365*3)</f>
        <v>43221</v>
      </c>
      <c r="I229" s="75" t="s">
        <v>2448</v>
      </c>
    </row>
    <row r="230" spans="1:10" s="77" customFormat="1" ht="48" x14ac:dyDescent="0.2">
      <c r="A230" s="201">
        <f t="shared" si="17"/>
        <v>45</v>
      </c>
      <c r="B230" s="227" t="s">
        <v>50</v>
      </c>
      <c r="C230" s="79" t="s">
        <v>2621</v>
      </c>
      <c r="D230" s="206" t="s">
        <v>2622</v>
      </c>
      <c r="E230" s="206" t="s">
        <v>444</v>
      </c>
      <c r="F230" s="79" t="s">
        <v>2623</v>
      </c>
      <c r="G230" s="81">
        <v>42135</v>
      </c>
      <c r="H230" s="110" t="s">
        <v>2503</v>
      </c>
      <c r="I230" s="75" t="s">
        <v>2624</v>
      </c>
    </row>
    <row r="231" spans="1:10" s="77" customFormat="1" ht="48" x14ac:dyDescent="0.2">
      <c r="A231" s="201">
        <f>+A230+1</f>
        <v>46</v>
      </c>
      <c r="B231" s="227" t="s">
        <v>50</v>
      </c>
      <c r="C231" s="79" t="s">
        <v>2565</v>
      </c>
      <c r="D231" s="206" t="s">
        <v>2566</v>
      </c>
      <c r="E231" s="206" t="s">
        <v>444</v>
      </c>
      <c r="F231" s="79" t="s">
        <v>2567</v>
      </c>
      <c r="G231" s="81">
        <v>42139</v>
      </c>
      <c r="H231" s="110">
        <f>+G231+(365*3)</f>
        <v>43234</v>
      </c>
      <c r="I231" s="75" t="s">
        <v>2568</v>
      </c>
    </row>
    <row r="232" spans="1:10" s="77" customFormat="1" ht="27.75" customHeight="1" x14ac:dyDescent="0.2">
      <c r="A232" s="201">
        <f t="shared" ref="A232:A239" si="18">+A231+1</f>
        <v>47</v>
      </c>
      <c r="B232" s="227" t="s">
        <v>166</v>
      </c>
      <c r="C232" s="79" t="s">
        <v>1480</v>
      </c>
      <c r="D232" s="206" t="s">
        <v>2583</v>
      </c>
      <c r="E232" s="206" t="s">
        <v>444</v>
      </c>
      <c r="F232" s="79" t="s">
        <v>2584</v>
      </c>
      <c r="G232" s="81">
        <v>42167</v>
      </c>
      <c r="H232" s="110">
        <f>+G232+(365*5)</f>
        <v>43992</v>
      </c>
      <c r="I232" s="75" t="s">
        <v>2585</v>
      </c>
    </row>
    <row r="233" spans="1:10" s="77" customFormat="1" ht="27.75" customHeight="1" x14ac:dyDescent="0.2">
      <c r="A233" s="322">
        <f t="shared" si="18"/>
        <v>48</v>
      </c>
      <c r="B233" s="226" t="s">
        <v>166</v>
      </c>
      <c r="C233" s="216" t="s">
        <v>2703</v>
      </c>
      <c r="D233" s="218" t="s">
        <v>2704</v>
      </c>
      <c r="E233" s="218" t="s">
        <v>444</v>
      </c>
      <c r="F233" s="216" t="s">
        <v>2705</v>
      </c>
      <c r="G233" s="217">
        <v>42171</v>
      </c>
      <c r="H233" s="219">
        <f>+G233+(365*3)</f>
        <v>43266</v>
      </c>
      <c r="I233" s="200" t="s">
        <v>2706</v>
      </c>
    </row>
    <row r="234" spans="1:10" s="77" customFormat="1" ht="36" x14ac:dyDescent="0.2">
      <c r="A234" s="201">
        <f t="shared" si="18"/>
        <v>49</v>
      </c>
      <c r="B234" s="227" t="s">
        <v>50</v>
      </c>
      <c r="C234" s="79" t="s">
        <v>2685</v>
      </c>
      <c r="D234" s="206" t="s">
        <v>2686</v>
      </c>
      <c r="E234" s="206" t="s">
        <v>444</v>
      </c>
      <c r="F234" s="79" t="s">
        <v>2687</v>
      </c>
      <c r="G234" s="81">
        <v>42179</v>
      </c>
      <c r="H234" s="110">
        <f>+G234+(365*1)</f>
        <v>42544</v>
      </c>
      <c r="I234" s="75" t="s">
        <v>2688</v>
      </c>
    </row>
    <row r="235" spans="1:10" s="77" customFormat="1" ht="52.5" customHeight="1" x14ac:dyDescent="0.2">
      <c r="A235" s="201">
        <f t="shared" si="18"/>
        <v>50</v>
      </c>
      <c r="B235" s="227" t="s">
        <v>166</v>
      </c>
      <c r="C235" s="79" t="s">
        <v>2685</v>
      </c>
      <c r="D235" s="206" t="s">
        <v>2689</v>
      </c>
      <c r="E235" s="206" t="s">
        <v>444</v>
      </c>
      <c r="F235" s="79" t="s">
        <v>2690</v>
      </c>
      <c r="G235" s="81">
        <v>42185</v>
      </c>
      <c r="H235" s="110">
        <f>+G235+(120*1)</f>
        <v>42305</v>
      </c>
      <c r="I235" s="75" t="s">
        <v>2691</v>
      </c>
    </row>
    <row r="236" spans="1:10" s="77" customFormat="1" ht="27.75" customHeight="1" x14ac:dyDescent="0.2">
      <c r="A236" s="201">
        <f t="shared" si="18"/>
        <v>51</v>
      </c>
      <c r="B236" s="227" t="s">
        <v>50</v>
      </c>
      <c r="C236" s="79" t="s">
        <v>2602</v>
      </c>
      <c r="D236" s="206" t="s">
        <v>2603</v>
      </c>
      <c r="E236" s="206" t="s">
        <v>444</v>
      </c>
      <c r="F236" s="79" t="s">
        <v>2604</v>
      </c>
      <c r="G236" s="81">
        <v>42185</v>
      </c>
      <c r="H236" s="110">
        <f>+G236+(365*5)</f>
        <v>44010</v>
      </c>
      <c r="I236" s="75" t="s">
        <v>2613</v>
      </c>
    </row>
    <row r="237" spans="1:10" s="77" customFormat="1" ht="72" x14ac:dyDescent="0.2">
      <c r="A237" s="201">
        <f t="shared" si="18"/>
        <v>52</v>
      </c>
      <c r="B237" s="227" t="s">
        <v>50</v>
      </c>
      <c r="C237" s="79" t="s">
        <v>2626</v>
      </c>
      <c r="D237" s="206" t="s">
        <v>2627</v>
      </c>
      <c r="E237" s="206" t="s">
        <v>444</v>
      </c>
      <c r="F237" s="79" t="s">
        <v>2628</v>
      </c>
      <c r="G237" s="81">
        <v>42193</v>
      </c>
      <c r="H237" s="110">
        <f>+G237+(365*3)</f>
        <v>43288</v>
      </c>
      <c r="I237" s="75" t="s">
        <v>2630</v>
      </c>
    </row>
    <row r="238" spans="1:10" s="77" customFormat="1" ht="24" x14ac:dyDescent="0.2">
      <c r="A238" s="201">
        <f t="shared" si="18"/>
        <v>53</v>
      </c>
      <c r="B238" s="227" t="s">
        <v>50</v>
      </c>
      <c r="C238" s="79" t="s">
        <v>2297</v>
      </c>
      <c r="D238" s="206" t="s">
        <v>2291</v>
      </c>
      <c r="E238" s="206" t="s">
        <v>444</v>
      </c>
      <c r="F238" s="79" t="s">
        <v>2298</v>
      </c>
      <c r="G238" s="81">
        <v>42062</v>
      </c>
      <c r="H238" s="80">
        <f t="shared" ref="H238" si="19">+G238+(365*3)</f>
        <v>43157</v>
      </c>
      <c r="I238" s="75" t="s">
        <v>101</v>
      </c>
    </row>
    <row r="239" spans="1:10" s="77" customFormat="1" ht="72" x14ac:dyDescent="0.2">
      <c r="A239" s="201">
        <f t="shared" si="18"/>
        <v>54</v>
      </c>
      <c r="B239" s="227" t="s">
        <v>50</v>
      </c>
      <c r="C239" s="79" t="s">
        <v>2726</v>
      </c>
      <c r="D239" s="206" t="s">
        <v>2727</v>
      </c>
      <c r="E239" s="206" t="s">
        <v>444</v>
      </c>
      <c r="F239" s="79" t="s">
        <v>2728</v>
      </c>
      <c r="G239" s="81">
        <v>42278</v>
      </c>
      <c r="H239" s="110">
        <f>+G239+(365*3)</f>
        <v>43373</v>
      </c>
      <c r="I239" s="75" t="s">
        <v>2729</v>
      </c>
      <c r="J239" s="138"/>
    </row>
    <row r="240" spans="1:10" s="77" customFormat="1" ht="12.75" x14ac:dyDescent="0.2">
      <c r="A240" s="201"/>
      <c r="B240" s="227"/>
      <c r="C240" s="79"/>
      <c r="D240" s="206"/>
      <c r="E240" s="206"/>
      <c r="F240" s="79"/>
      <c r="G240" s="81"/>
      <c r="H240" s="80"/>
      <c r="I240" s="79"/>
    </row>
    <row r="241" spans="1:9" s="77" customFormat="1" x14ac:dyDescent="0.2">
      <c r="A241" s="322"/>
      <c r="B241" s="341"/>
      <c r="C241" s="200"/>
      <c r="D241" s="342"/>
      <c r="E241" s="343"/>
      <c r="F241" s="342"/>
      <c r="G241" s="250"/>
      <c r="H241" s="250"/>
      <c r="I241" s="216"/>
    </row>
    <row r="242" spans="1:9" s="77" customFormat="1" x14ac:dyDescent="0.2">
      <c r="A242" s="344"/>
      <c r="B242" s="338"/>
      <c r="C242" s="206"/>
      <c r="D242" s="121"/>
      <c r="E242" s="129"/>
      <c r="F242" s="121"/>
      <c r="G242" s="215"/>
      <c r="H242" s="215"/>
      <c r="I242" s="79"/>
    </row>
    <row r="243" spans="1:9" s="77" customFormat="1" x14ac:dyDescent="0.2">
      <c r="A243" s="344"/>
      <c r="B243" s="338"/>
      <c r="C243" s="206"/>
      <c r="D243" s="121"/>
      <c r="E243" s="129"/>
      <c r="F243" s="121"/>
      <c r="G243" s="215"/>
      <c r="H243" s="215"/>
      <c r="I243" s="79"/>
    </row>
    <row r="244" spans="1:9" s="77" customFormat="1" x14ac:dyDescent="0.2">
      <c r="A244" s="344"/>
      <c r="B244" s="338"/>
      <c r="C244" s="206"/>
      <c r="D244" s="121"/>
      <c r="E244" s="129"/>
      <c r="F244" s="121"/>
      <c r="G244" s="215"/>
      <c r="H244" s="215"/>
      <c r="I244" s="79"/>
    </row>
    <row r="245" spans="1:9" s="77" customFormat="1" x14ac:dyDescent="0.2">
      <c r="A245" s="344"/>
      <c r="B245" s="338"/>
      <c r="C245" s="206"/>
      <c r="D245" s="121"/>
      <c r="E245" s="129"/>
      <c r="F245" s="121"/>
      <c r="G245" s="215"/>
      <c r="H245" s="215"/>
      <c r="I245" s="79"/>
    </row>
    <row r="246" spans="1:9" s="77" customFormat="1" x14ac:dyDescent="0.2">
      <c r="A246" s="344"/>
      <c r="B246" s="338"/>
      <c r="C246" s="206"/>
      <c r="D246" s="121"/>
      <c r="E246" s="129"/>
      <c r="F246" s="121"/>
      <c r="G246" s="215"/>
      <c r="H246" s="215"/>
      <c r="I246" s="79"/>
    </row>
    <row r="247" spans="1:9" s="77" customFormat="1" x14ac:dyDescent="0.2">
      <c r="A247" s="344"/>
      <c r="B247" s="338"/>
      <c r="C247" s="206"/>
      <c r="D247" s="121"/>
      <c r="E247" s="129"/>
      <c r="F247" s="121"/>
      <c r="G247" s="215"/>
      <c r="H247" s="215"/>
      <c r="I247" s="79"/>
    </row>
    <row r="248" spans="1:9" s="77" customFormat="1" x14ac:dyDescent="0.2">
      <c r="A248" s="344"/>
      <c r="B248" s="338"/>
      <c r="C248" s="206"/>
      <c r="D248" s="121"/>
      <c r="E248" s="129"/>
      <c r="F248" s="121"/>
      <c r="G248" s="215"/>
      <c r="H248" s="215"/>
      <c r="I248" s="79"/>
    </row>
    <row r="249" spans="1:9" s="77" customFormat="1" x14ac:dyDescent="0.2">
      <c r="A249" s="344"/>
      <c r="B249" s="338"/>
      <c r="C249" s="206"/>
      <c r="D249" s="121"/>
      <c r="E249" s="129"/>
      <c r="F249" s="121"/>
      <c r="G249" s="215"/>
      <c r="H249" s="215"/>
      <c r="I249" s="79"/>
    </row>
    <row r="250" spans="1:9" s="77" customFormat="1" x14ac:dyDescent="0.2">
      <c r="A250" s="344"/>
      <c r="B250" s="338"/>
      <c r="C250" s="206"/>
      <c r="D250" s="121"/>
      <c r="E250" s="129"/>
      <c r="F250" s="121"/>
      <c r="G250" s="215"/>
      <c r="H250" s="215"/>
      <c r="I250" s="79"/>
    </row>
    <row r="251" spans="1:9" s="77" customFormat="1" x14ac:dyDescent="0.2">
      <c r="A251" s="344"/>
      <c r="B251" s="338"/>
      <c r="C251" s="206"/>
      <c r="D251" s="121"/>
      <c r="E251" s="129"/>
      <c r="F251" s="121"/>
      <c r="G251" s="215"/>
      <c r="H251" s="215"/>
      <c r="I251" s="79"/>
    </row>
    <row r="252" spans="1:9" s="77" customFormat="1" x14ac:dyDescent="0.2">
      <c r="A252" s="344"/>
      <c r="B252" s="338"/>
      <c r="C252" s="206"/>
      <c r="D252" s="121"/>
      <c r="E252" s="129"/>
      <c r="F252" s="121"/>
      <c r="G252" s="215"/>
      <c r="H252" s="215"/>
      <c r="I252" s="79"/>
    </row>
    <row r="253" spans="1:9" s="77" customFormat="1" x14ac:dyDescent="0.2">
      <c r="A253" s="344"/>
      <c r="B253" s="338"/>
      <c r="C253" s="206"/>
      <c r="D253" s="121"/>
      <c r="E253" s="129"/>
      <c r="F253" s="121"/>
      <c r="G253" s="215"/>
      <c r="H253" s="215"/>
      <c r="I253" s="79"/>
    </row>
    <row r="254" spans="1:9" s="77" customFormat="1" x14ac:dyDescent="0.2">
      <c r="A254" s="344"/>
      <c r="B254" s="338"/>
      <c r="C254" s="206"/>
      <c r="D254" s="121"/>
      <c r="E254" s="129"/>
      <c r="F254" s="121"/>
      <c r="G254" s="215"/>
      <c r="H254" s="215"/>
      <c r="I254" s="79"/>
    </row>
    <row r="255" spans="1:9" s="77" customFormat="1" x14ac:dyDescent="0.2">
      <c r="A255" s="344"/>
      <c r="B255" s="338"/>
      <c r="C255" s="206"/>
      <c r="D255" s="121"/>
      <c r="E255" s="129"/>
      <c r="F255" s="121"/>
      <c r="G255" s="215"/>
      <c r="H255" s="215"/>
      <c r="I255" s="79"/>
    </row>
    <row r="256" spans="1:9" s="77" customFormat="1" x14ac:dyDescent="0.2">
      <c r="A256" s="344"/>
      <c r="B256" s="338"/>
      <c r="C256" s="206"/>
      <c r="D256" s="121"/>
      <c r="E256" s="129"/>
      <c r="F256" s="121"/>
      <c r="G256" s="215"/>
      <c r="H256" s="215"/>
      <c r="I256" s="79"/>
    </row>
    <row r="257" spans="1:9" ht="17.25" customHeight="1" x14ac:dyDescent="0.2">
      <c r="A257" s="423" t="s">
        <v>2725</v>
      </c>
      <c r="B257" s="424"/>
      <c r="C257" s="424"/>
      <c r="D257" s="424"/>
      <c r="E257" s="424"/>
      <c r="F257" s="424"/>
      <c r="G257" s="424"/>
      <c r="H257" s="424"/>
      <c r="I257" s="425"/>
    </row>
    <row r="258" spans="1:9" s="77" customFormat="1" ht="14.25" customHeight="1" x14ac:dyDescent="0.2">
      <c r="A258" s="288">
        <v>1</v>
      </c>
      <c r="B258" s="289" t="s">
        <v>50</v>
      </c>
      <c r="C258" s="345" t="s">
        <v>733</v>
      </c>
      <c r="D258" s="346" t="s">
        <v>761</v>
      </c>
      <c r="E258" s="347" t="s">
        <v>444</v>
      </c>
      <c r="F258" s="348" t="s">
        <v>734</v>
      </c>
      <c r="G258" s="349">
        <v>40674</v>
      </c>
      <c r="H258" s="294">
        <f t="shared" ref="H258:H263" si="20">+G258+(365*5)</f>
        <v>42499</v>
      </c>
      <c r="I258" s="290" t="s">
        <v>101</v>
      </c>
    </row>
    <row r="259" spans="1:9" s="77" customFormat="1" x14ac:dyDescent="0.2">
      <c r="A259" s="201">
        <f>+A258+1</f>
        <v>2</v>
      </c>
      <c r="B259" s="74" t="s">
        <v>50</v>
      </c>
      <c r="C259" s="79" t="s">
        <v>825</v>
      </c>
      <c r="D259" s="335" t="s">
        <v>826</v>
      </c>
      <c r="E259" s="277" t="s">
        <v>444</v>
      </c>
      <c r="F259" s="336" t="s">
        <v>827</v>
      </c>
      <c r="G259" s="81">
        <v>40870</v>
      </c>
      <c r="H259" s="80">
        <f t="shared" si="20"/>
        <v>42695</v>
      </c>
      <c r="I259" s="75" t="s">
        <v>101</v>
      </c>
    </row>
    <row r="260" spans="1:9" s="77" customFormat="1" ht="15" customHeight="1" x14ac:dyDescent="0.2">
      <c r="A260" s="201">
        <f t="shared" ref="A260:A265" si="21">+A259+1</f>
        <v>3</v>
      </c>
      <c r="B260" s="74" t="s">
        <v>50</v>
      </c>
      <c r="C260" s="79" t="s">
        <v>1141</v>
      </c>
      <c r="D260" s="206" t="s">
        <v>1142</v>
      </c>
      <c r="E260" s="206" t="s">
        <v>444</v>
      </c>
      <c r="F260" s="79" t="s">
        <v>1143</v>
      </c>
      <c r="G260" s="81">
        <v>41249</v>
      </c>
      <c r="H260" s="110">
        <f t="shared" si="20"/>
        <v>43074</v>
      </c>
      <c r="I260" s="75" t="s">
        <v>101</v>
      </c>
    </row>
    <row r="261" spans="1:9" s="77" customFormat="1" ht="36" x14ac:dyDescent="0.2">
      <c r="A261" s="201">
        <f t="shared" si="21"/>
        <v>4</v>
      </c>
      <c r="B261" s="74" t="s">
        <v>166</v>
      </c>
      <c r="C261" s="79" t="s">
        <v>1149</v>
      </c>
      <c r="D261" s="206" t="s">
        <v>1150</v>
      </c>
      <c r="E261" s="206" t="s">
        <v>444</v>
      </c>
      <c r="F261" s="79" t="s">
        <v>1151</v>
      </c>
      <c r="G261" s="81">
        <v>41249</v>
      </c>
      <c r="H261" s="110">
        <f t="shared" si="20"/>
        <v>43074</v>
      </c>
      <c r="I261" s="75" t="s">
        <v>1147</v>
      </c>
    </row>
    <row r="262" spans="1:9" s="77" customFormat="1" ht="36" x14ac:dyDescent="0.2">
      <c r="A262" s="201">
        <f t="shared" si="21"/>
        <v>5</v>
      </c>
      <c r="B262" s="74" t="s">
        <v>166</v>
      </c>
      <c r="C262" s="79" t="s">
        <v>1153</v>
      </c>
      <c r="D262" s="206" t="s">
        <v>1154</v>
      </c>
      <c r="E262" s="206" t="s">
        <v>444</v>
      </c>
      <c r="F262" s="79" t="s">
        <v>1155</v>
      </c>
      <c r="G262" s="81">
        <v>41249</v>
      </c>
      <c r="H262" s="110">
        <f t="shared" si="20"/>
        <v>43074</v>
      </c>
      <c r="I262" s="75" t="s">
        <v>1147</v>
      </c>
    </row>
    <row r="263" spans="1:9" s="77" customFormat="1" ht="36" x14ac:dyDescent="0.2">
      <c r="A263" s="201">
        <f t="shared" si="21"/>
        <v>6</v>
      </c>
      <c r="B263" s="74" t="s">
        <v>166</v>
      </c>
      <c r="C263" s="79" t="s">
        <v>1144</v>
      </c>
      <c r="D263" s="206" t="s">
        <v>1145</v>
      </c>
      <c r="E263" s="206" t="s">
        <v>444</v>
      </c>
      <c r="F263" s="79" t="s">
        <v>1146</v>
      </c>
      <c r="G263" s="81">
        <v>41249</v>
      </c>
      <c r="H263" s="110">
        <f t="shared" si="20"/>
        <v>43074</v>
      </c>
      <c r="I263" s="75" t="s">
        <v>1147</v>
      </c>
    </row>
    <row r="264" spans="1:9" s="77" customFormat="1" ht="24" x14ac:dyDescent="0.2">
      <c r="A264" s="201">
        <f t="shared" si="21"/>
        <v>7</v>
      </c>
      <c r="B264" s="227" t="s">
        <v>50</v>
      </c>
      <c r="C264" s="79" t="s">
        <v>2345</v>
      </c>
      <c r="D264" s="206" t="s">
        <v>2346</v>
      </c>
      <c r="E264" s="206" t="s">
        <v>444</v>
      </c>
      <c r="F264" s="79" t="s">
        <v>2347</v>
      </c>
      <c r="G264" s="81">
        <v>42010</v>
      </c>
      <c r="H264" s="80">
        <f t="shared" ref="H264" si="22">+G264+(365*3)</f>
        <v>43105</v>
      </c>
      <c r="I264" s="75" t="s">
        <v>101</v>
      </c>
    </row>
    <row r="265" spans="1:9" s="77" customFormat="1" ht="36" x14ac:dyDescent="0.2">
      <c r="A265" s="201">
        <f t="shared" si="21"/>
        <v>8</v>
      </c>
      <c r="B265" s="227" t="s">
        <v>166</v>
      </c>
      <c r="C265" s="79" t="s">
        <v>2351</v>
      </c>
      <c r="D265" s="206" t="s">
        <v>2352</v>
      </c>
      <c r="E265" s="206" t="s">
        <v>444</v>
      </c>
      <c r="F265" s="79" t="s">
        <v>2353</v>
      </c>
      <c r="G265" s="81">
        <v>42017</v>
      </c>
      <c r="H265" s="80">
        <f>+G265+(365*1.5)</f>
        <v>42564.5</v>
      </c>
      <c r="I265" s="75" t="s">
        <v>2354</v>
      </c>
    </row>
    <row r="266" spans="1:9" s="77" customFormat="1" x14ac:dyDescent="0.2">
      <c r="A266" s="322"/>
      <c r="B266" s="341"/>
      <c r="C266" s="200"/>
      <c r="D266" s="342"/>
      <c r="E266" s="343"/>
      <c r="F266" s="342"/>
      <c r="G266" s="250"/>
      <c r="H266" s="250"/>
      <c r="I266" s="216"/>
    </row>
    <row r="267" spans="1:9" ht="17.25" customHeight="1" x14ac:dyDescent="0.2">
      <c r="A267" s="423" t="s">
        <v>2719</v>
      </c>
      <c r="B267" s="424"/>
      <c r="C267" s="424"/>
      <c r="D267" s="424"/>
      <c r="E267" s="424"/>
      <c r="F267" s="424"/>
      <c r="G267" s="424"/>
      <c r="H267" s="424"/>
      <c r="I267" s="425"/>
    </row>
    <row r="268" spans="1:9" s="77" customFormat="1" ht="48" x14ac:dyDescent="0.2">
      <c r="A268" s="201">
        <f>+A164+1</f>
        <v>47</v>
      </c>
      <c r="B268" s="227" t="s">
        <v>50</v>
      </c>
      <c r="C268" s="79" t="s">
        <v>2662</v>
      </c>
      <c r="D268" s="206" t="s">
        <v>2663</v>
      </c>
      <c r="E268" s="206" t="s">
        <v>444</v>
      </c>
      <c r="F268" s="79" t="s">
        <v>2664</v>
      </c>
      <c r="G268" s="81">
        <v>42240</v>
      </c>
      <c r="H268" s="110">
        <f>+G268+(365*5)</f>
        <v>44065</v>
      </c>
      <c r="I268" s="75" t="s">
        <v>558</v>
      </c>
    </row>
    <row r="269" spans="1:9" s="77" customFormat="1" x14ac:dyDescent="0.2">
      <c r="A269" s="201"/>
      <c r="B269" s="338"/>
      <c r="C269" s="75"/>
      <c r="D269" s="121"/>
      <c r="E269" s="129"/>
      <c r="F269" s="121"/>
      <c r="G269" s="80"/>
      <c r="H269" s="80"/>
      <c r="I269" s="79"/>
    </row>
    <row r="270" spans="1:9" ht="17.25" customHeight="1" x14ac:dyDescent="0.2">
      <c r="A270" s="423" t="s">
        <v>2720</v>
      </c>
      <c r="B270" s="424"/>
      <c r="C270" s="424"/>
      <c r="D270" s="424"/>
      <c r="E270" s="424"/>
      <c r="F270" s="424"/>
      <c r="G270" s="424"/>
      <c r="H270" s="424"/>
      <c r="I270" s="425"/>
    </row>
    <row r="271" spans="1:9" s="77" customFormat="1" x14ac:dyDescent="0.2">
      <c r="A271" s="201">
        <v>1</v>
      </c>
      <c r="B271" s="74" t="s">
        <v>50</v>
      </c>
      <c r="C271" s="79" t="s">
        <v>801</v>
      </c>
      <c r="D271" s="335" t="s">
        <v>802</v>
      </c>
      <c r="E271" s="277" t="s">
        <v>444</v>
      </c>
      <c r="F271" s="336" t="s">
        <v>803</v>
      </c>
      <c r="G271" s="81">
        <v>40470</v>
      </c>
      <c r="H271" s="80">
        <f t="shared" ref="H271:H272" si="23">+G271+(365*5)</f>
        <v>42295</v>
      </c>
      <c r="I271" s="75" t="s">
        <v>101</v>
      </c>
    </row>
    <row r="272" spans="1:9" s="76" customFormat="1" ht="24" x14ac:dyDescent="0.2">
      <c r="A272" s="201">
        <f>+A271+1</f>
        <v>2</v>
      </c>
      <c r="B272" s="74" t="s">
        <v>50</v>
      </c>
      <c r="C272" s="79" t="s">
        <v>793</v>
      </c>
      <c r="D272" s="334" t="s">
        <v>794</v>
      </c>
      <c r="E272" s="277" t="s">
        <v>444</v>
      </c>
      <c r="F272" s="336" t="s">
        <v>795</v>
      </c>
      <c r="G272" s="81">
        <v>40763</v>
      </c>
      <c r="H272" s="80">
        <f t="shared" si="23"/>
        <v>42588</v>
      </c>
      <c r="I272" s="75" t="s">
        <v>101</v>
      </c>
    </row>
    <row r="273" spans="1:9" s="77" customFormat="1" x14ac:dyDescent="0.2">
      <c r="A273" s="201">
        <f t="shared" ref="A273:A274" si="24">+A272+1</f>
        <v>3</v>
      </c>
      <c r="B273" s="74" t="s">
        <v>50</v>
      </c>
      <c r="C273" s="79" t="s">
        <v>792</v>
      </c>
      <c r="D273" s="335" t="s">
        <v>796</v>
      </c>
      <c r="E273" s="277" t="s">
        <v>444</v>
      </c>
      <c r="F273" s="336" t="s">
        <v>797</v>
      </c>
      <c r="G273" s="81">
        <v>40777</v>
      </c>
      <c r="H273" s="80">
        <f>+G273+(365*5)</f>
        <v>42602</v>
      </c>
      <c r="I273" s="75" t="s">
        <v>101</v>
      </c>
    </row>
    <row r="274" spans="1:9" s="77" customFormat="1" ht="24" x14ac:dyDescent="0.2">
      <c r="A274" s="201">
        <f t="shared" si="24"/>
        <v>4</v>
      </c>
      <c r="B274" s="42" t="s">
        <v>166</v>
      </c>
      <c r="C274" s="66" t="s">
        <v>2739</v>
      </c>
      <c r="D274" s="54" t="s">
        <v>2469</v>
      </c>
      <c r="E274" s="140" t="s">
        <v>444</v>
      </c>
      <c r="F274" s="314" t="s">
        <v>2470</v>
      </c>
      <c r="G274" s="141">
        <v>41857</v>
      </c>
      <c r="H274" s="141" t="s">
        <v>2471</v>
      </c>
      <c r="I274" s="66" t="s">
        <v>2472</v>
      </c>
    </row>
    <row r="275" spans="1:9" s="77" customFormat="1" ht="48" x14ac:dyDescent="0.2">
      <c r="A275" s="201">
        <f>+A20+1</f>
        <v>13</v>
      </c>
      <c r="B275" s="227" t="s">
        <v>166</v>
      </c>
      <c r="C275" s="79" t="s">
        <v>2738</v>
      </c>
      <c r="D275" s="206" t="s">
        <v>2693</v>
      </c>
      <c r="E275" s="206" t="s">
        <v>444</v>
      </c>
      <c r="F275" s="79" t="s">
        <v>2694</v>
      </c>
      <c r="G275" s="81">
        <v>42165</v>
      </c>
      <c r="H275" s="110">
        <f>+G275+(365*1)</f>
        <v>42530</v>
      </c>
      <c r="I275" s="75" t="s">
        <v>2695</v>
      </c>
    </row>
    <row r="276" spans="1:9" s="76" customFormat="1" x14ac:dyDescent="0.2">
      <c r="A276" s="322"/>
      <c r="B276" s="243"/>
      <c r="C276" s="216"/>
      <c r="D276" s="247"/>
      <c r="E276" s="323"/>
      <c r="F276" s="249"/>
      <c r="G276" s="217"/>
      <c r="H276" s="250"/>
      <c r="I276" s="200"/>
    </row>
  </sheetData>
  <mergeCells count="20">
    <mergeCell ref="A267:I267"/>
    <mergeCell ref="A270:I270"/>
    <mergeCell ref="A257:I257"/>
    <mergeCell ref="A8:I8"/>
    <mergeCell ref="A33:I33"/>
    <mergeCell ref="A53:I53"/>
    <mergeCell ref="A42:I42"/>
    <mergeCell ref="A39:I39"/>
    <mergeCell ref="A47:I47"/>
    <mergeCell ref="A36:I36"/>
    <mergeCell ref="D121:F121"/>
    <mergeCell ref="A7:I7"/>
    <mergeCell ref="A118:I118"/>
    <mergeCell ref="A165:I165"/>
    <mergeCell ref="A1:I1"/>
    <mergeCell ref="A2:I2"/>
    <mergeCell ref="D4:F4"/>
    <mergeCell ref="A5:I5"/>
    <mergeCell ref="A6:I6"/>
    <mergeCell ref="A50:I50"/>
  </mergeCells>
  <hyperlinks>
    <hyperlink ref="B60" r:id="rId1"/>
    <hyperlink ref="B54" r:id="rId2"/>
    <hyperlink ref="B56" r:id="rId3"/>
    <hyperlink ref="B57" r:id="rId4"/>
    <hyperlink ref="B58" r:id="rId5"/>
    <hyperlink ref="B55" r:id="rId6"/>
    <hyperlink ref="B119" r:id="rId7"/>
    <hyperlink ref="B120" r:id="rId8"/>
    <hyperlink ref="B59" r:id="rId9"/>
    <hyperlink ref="B13" r:id="rId10"/>
    <hyperlink ref="B168" r:id="rId11"/>
    <hyperlink ref="B122" r:id="rId12"/>
    <hyperlink ref="B167" r:id="rId13"/>
    <hyperlink ref="B26" r:id="rId14"/>
    <hyperlink ref="B169" r:id="rId15" display="MoU"/>
    <hyperlink ref="B61" r:id="rId16"/>
    <hyperlink ref="B62" r:id="rId17"/>
    <hyperlink ref="B123" r:id="rId18"/>
    <hyperlink ref="B272" r:id="rId19"/>
    <hyperlink ref="B273" r:id="rId20"/>
    <hyperlink ref="B271" r:id="rId21"/>
    <hyperlink ref="B166" r:id="rId22"/>
    <hyperlink ref="B63" r:id="rId23"/>
    <hyperlink ref="B124" r:id="rId24"/>
    <hyperlink ref="B171" r:id="rId25"/>
    <hyperlink ref="B172" r:id="rId26"/>
    <hyperlink ref="B170" r:id="rId27"/>
    <hyperlink ref="B121" r:id="rId28"/>
    <hyperlink ref="B65" r:id="rId29"/>
    <hyperlink ref="B127" r:id="rId30"/>
    <hyperlink ref="B174" r:id="rId31"/>
    <hyperlink ref="B64" r:id="rId32"/>
    <hyperlink ref="B128" r:id="rId33"/>
    <hyperlink ref="B178" r:id="rId34"/>
    <hyperlink ref="B173" r:id="rId35"/>
    <hyperlink ref="B126" r:id="rId36"/>
    <hyperlink ref="B125" r:id="rId37"/>
    <hyperlink ref="B175" r:id="rId38"/>
    <hyperlink ref="B177" r:id="rId39"/>
    <hyperlink ref="B129" r:id="rId40"/>
    <hyperlink ref="B22" r:id="rId41" display="MoU"/>
    <hyperlink ref="B14" r:id="rId42"/>
    <hyperlink ref="B21" r:id="rId43"/>
    <hyperlink ref="B181" r:id="rId44"/>
    <hyperlink ref="B182" r:id="rId45"/>
    <hyperlink ref="B179" r:id="rId46"/>
    <hyperlink ref="B183" r:id="rId47"/>
    <hyperlink ref="B184" r:id="rId48"/>
    <hyperlink ref="B164" r:id="rId49"/>
    <hyperlink ref="B176" r:id="rId50"/>
    <hyperlink ref="B24" r:id="rId51"/>
    <hyperlink ref="B23" r:id="rId52"/>
    <hyperlink ref="B131" r:id="rId53"/>
    <hyperlink ref="B68" r:id="rId54"/>
    <hyperlink ref="B130" r:id="rId55"/>
    <hyperlink ref="B133" r:id="rId56"/>
    <hyperlink ref="B67" r:id="rId57"/>
    <hyperlink ref="B70" r:id="rId58"/>
    <hyperlink ref="B71" r:id="rId59"/>
    <hyperlink ref="B132" r:id="rId60"/>
    <hyperlink ref="B188" r:id="rId61" display="PKS "/>
    <hyperlink ref="B189" r:id="rId62"/>
    <hyperlink ref="B190" r:id="rId63"/>
    <hyperlink ref="B191" r:id="rId64"/>
    <hyperlink ref="B192" r:id="rId65"/>
    <hyperlink ref="B193" r:id="rId66"/>
    <hyperlink ref="B194" r:id="rId67"/>
    <hyperlink ref="B195" r:id="rId68"/>
    <hyperlink ref="B27" r:id="rId69"/>
    <hyperlink ref="B186" r:id="rId70"/>
    <hyperlink ref="B48" r:id="rId71"/>
    <hyperlink ref="B134" r:id="rId72"/>
    <hyperlink ref="B135" r:id="rId73" display="MoU"/>
    <hyperlink ref="B197" r:id="rId74"/>
    <hyperlink ref="B187" r:id="rId75"/>
    <hyperlink ref="B198" r:id="rId76"/>
    <hyperlink ref="B25" r:id="rId77"/>
    <hyperlink ref="B18" r:id="rId78"/>
    <hyperlink ref="B136" r:id="rId79"/>
    <hyperlink ref="B44" r:id="rId80"/>
    <hyperlink ref="B199" r:id="rId81" display="MoU"/>
    <hyperlink ref="B69" r:id="rId82"/>
    <hyperlink ref="B200" r:id="rId83"/>
    <hyperlink ref="B205" r:id="rId84"/>
    <hyperlink ref="B12" r:id="rId85"/>
    <hyperlink ref="B137" r:id="rId86"/>
    <hyperlink ref="B17" r:id="rId87"/>
    <hyperlink ref="B209" r:id="rId88"/>
    <hyperlink ref="B212" r:id="rId89"/>
    <hyperlink ref="B72" r:id="rId90"/>
    <hyperlink ref="B206" r:id="rId91"/>
    <hyperlink ref="B196" r:id="rId92"/>
    <hyperlink ref="B185" r:id="rId93"/>
    <hyperlink ref="B138" r:id="rId94"/>
    <hyperlink ref="B140" r:id="rId95"/>
    <hyperlink ref="B141" r:id="rId96"/>
    <hyperlink ref="B142" r:id="rId97"/>
    <hyperlink ref="B213" r:id="rId98"/>
    <hyperlink ref="B208" r:id="rId99"/>
    <hyperlink ref="B214" r:id="rId100"/>
    <hyperlink ref="B215" r:id="rId101"/>
    <hyperlink ref="B28" r:id="rId102"/>
    <hyperlink ref="B15" r:id="rId103"/>
    <hyperlink ref="B29" r:id="rId104"/>
    <hyperlink ref="B207" r:id="rId105"/>
    <hyperlink ref="B216" r:id="rId106"/>
    <hyperlink ref="B73" r:id="rId107"/>
    <hyperlink ref="B211" r:id="rId108"/>
    <hyperlink ref="B51" r:id="rId109"/>
    <hyperlink ref="B74" r:id="rId110"/>
    <hyperlink ref="B75" r:id="rId111"/>
    <hyperlink ref="B79" r:id="rId112"/>
    <hyperlink ref="B80" r:id="rId113"/>
    <hyperlink ref="B81" r:id="rId114"/>
    <hyperlink ref="B83" r:id="rId115"/>
    <hyperlink ref="B143" r:id="rId116"/>
    <hyperlink ref="B85" r:id="rId117"/>
    <hyperlink ref="B77" r:id="rId118"/>
    <hyperlink ref="B34" r:id="rId119"/>
    <hyperlink ref="B144" r:id="rId120"/>
    <hyperlink ref="B82" r:id="rId121"/>
    <hyperlink ref="B222" r:id="rId122"/>
    <hyperlink ref="B40" r:id="rId123"/>
    <hyperlink ref="B220" r:id="rId124"/>
    <hyperlink ref="B30" r:id="rId125"/>
    <hyperlink ref="B145" r:id="rId126"/>
    <hyperlink ref="B86" r:id="rId127"/>
    <hyperlink ref="B84" r:id="rId128"/>
    <hyperlink ref="B78" r:id="rId129"/>
    <hyperlink ref="B76" r:id="rId130"/>
    <hyperlink ref="B31" r:id="rId131"/>
    <hyperlink ref="B19" r:id="rId132"/>
    <hyperlink ref="B217" r:id="rId133"/>
    <hyperlink ref="B221" r:id="rId134"/>
    <hyperlink ref="B147" r:id="rId135"/>
    <hyperlink ref="B87" r:id="rId136"/>
    <hyperlink ref="B146" r:id="rId137"/>
    <hyperlink ref="B148" r:id="rId138"/>
    <hyperlink ref="B210" r:id="rId139"/>
    <hyperlink ref="B88" r:id="rId140"/>
    <hyperlink ref="B219" r:id="rId141"/>
    <hyperlink ref="B150" r:id="rId142"/>
    <hyperlink ref="B151" r:id="rId143"/>
    <hyperlink ref="B149" r:id="rId144"/>
    <hyperlink ref="B218" r:id="rId145"/>
    <hyperlink ref="B223" r:id="rId146"/>
    <hyperlink ref="B152" r:id="rId147"/>
    <hyperlink ref="B153" r:id="rId148"/>
    <hyperlink ref="B238" r:id="rId149"/>
    <hyperlink ref="B201" r:id="rId150"/>
    <hyperlink ref="B155" r:id="rId151"/>
    <hyperlink ref="B91" r:id="rId152"/>
    <hyperlink ref="B45" r:id="rId153"/>
    <hyperlink ref="B89" r:id="rId154"/>
    <hyperlink ref="B90" r:id="rId155"/>
    <hyperlink ref="B264" r:id="rId156"/>
    <hyperlink ref="B265" r:id="rId157"/>
    <hyperlink ref="B202" r:id="rId158"/>
    <hyperlink ref="B10" r:id="rId159"/>
    <hyperlink ref="B203" r:id="rId160"/>
    <hyperlink ref="B224" r:id="rId161"/>
    <hyperlink ref="B226" r:id="rId162"/>
    <hyperlink ref="B228" r:id="rId163"/>
    <hyperlink ref="B156" r:id="rId164"/>
    <hyperlink ref="B157" r:id="rId165"/>
    <hyperlink ref="B158" r:id="rId166"/>
    <hyperlink ref="B159" r:id="rId167"/>
    <hyperlink ref="B160" r:id="rId168"/>
    <hyperlink ref="B11" r:id="rId169"/>
    <hyperlink ref="B161" r:id="rId170"/>
    <hyperlink ref="B229" r:id="rId171"/>
    <hyperlink ref="B225" r:id="rId172"/>
    <hyperlink ref="B274" r:id="rId173"/>
    <hyperlink ref="B204" r:id="rId174"/>
    <hyperlink ref="B227" r:id="rId175"/>
    <hyperlink ref="B92" r:id="rId176"/>
    <hyperlink ref="B231" r:id="rId177"/>
    <hyperlink ref="B232" r:id="rId178"/>
    <hyperlink ref="B236" r:id="rId179"/>
    <hyperlink ref="B230" r:id="rId180"/>
    <hyperlink ref="B237" r:id="rId181"/>
    <hyperlink ref="B162" r:id="rId182"/>
    <hyperlink ref="B163" r:id="rId183"/>
    <hyperlink ref="B268" r:id="rId184"/>
    <hyperlink ref="B234" r:id="rId185"/>
    <hyperlink ref="B235" r:id="rId186"/>
    <hyperlink ref="B275" r:id="rId187"/>
    <hyperlink ref="B43" r:id="rId188"/>
    <hyperlink ref="B20" r:id="rId189"/>
    <hyperlink ref="B258" r:id="rId190"/>
    <hyperlink ref="B259" r:id="rId191"/>
    <hyperlink ref="B260" r:id="rId192"/>
    <hyperlink ref="B262" r:id="rId193"/>
    <hyperlink ref="B261" r:id="rId194"/>
    <hyperlink ref="B263" r:id="rId195"/>
    <hyperlink ref="B239" r:id="rId196"/>
    <hyperlink ref="B9" r:id="rId197"/>
    <hyperlink ref="B37" r:id="rId198"/>
  </hyperlinks>
  <pageMargins left="0.36" right="0.14000000000000001" top="0.56000000000000005" bottom="0.28000000000000003" header="0.22" footer="0.18"/>
  <pageSetup paperSize="9" orientation="landscape" horizontalDpi="4294967293" r:id="rId199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G33"/>
  <sheetViews>
    <sheetView showGridLines="0" view="pageBreakPreview" zoomScaleSheetLayoutView="100" workbookViewId="0">
      <selection activeCell="E41" sqref="E41"/>
    </sheetView>
  </sheetViews>
  <sheetFormatPr defaultRowHeight="12.75" x14ac:dyDescent="0.2"/>
  <cols>
    <col min="2" max="2" width="5.7109375" customWidth="1"/>
    <col min="3" max="3" width="13.140625" customWidth="1"/>
    <col min="4" max="4" width="44" customWidth="1"/>
    <col min="5" max="5" width="32.85546875" customWidth="1"/>
    <col min="6" max="6" width="36.140625" customWidth="1"/>
  </cols>
  <sheetData>
    <row r="2" spans="2:6" ht="21" x14ac:dyDescent="0.35">
      <c r="B2" s="499" t="s">
        <v>3137</v>
      </c>
      <c r="C2" s="499"/>
      <c r="D2" s="499"/>
      <c r="E2" s="499"/>
      <c r="F2" s="499"/>
    </row>
    <row r="4" spans="2:6" ht="18.75" x14ac:dyDescent="0.3">
      <c r="B4" s="411" t="s">
        <v>216</v>
      </c>
      <c r="C4" s="411" t="s">
        <v>3138</v>
      </c>
      <c r="D4" s="411" t="s">
        <v>1184</v>
      </c>
      <c r="E4" s="411" t="s">
        <v>3139</v>
      </c>
      <c r="F4" s="411" t="s">
        <v>3140</v>
      </c>
    </row>
    <row r="5" spans="2:6" ht="15.75" x14ac:dyDescent="0.25">
      <c r="B5" s="412">
        <v>1</v>
      </c>
      <c r="C5" s="412" t="s">
        <v>3141</v>
      </c>
      <c r="D5" s="412" t="s">
        <v>3142</v>
      </c>
      <c r="E5" s="413" t="s">
        <v>3143</v>
      </c>
      <c r="F5" s="414" t="s">
        <v>3144</v>
      </c>
    </row>
    <row r="6" spans="2:6" ht="15.75" x14ac:dyDescent="0.25">
      <c r="B6" s="483">
        <v>2</v>
      </c>
      <c r="C6" s="486" t="s">
        <v>3145</v>
      </c>
      <c r="D6" s="486" t="s">
        <v>3146</v>
      </c>
      <c r="E6" s="413" t="s">
        <v>3147</v>
      </c>
      <c r="F6" s="489" t="s">
        <v>3148</v>
      </c>
    </row>
    <row r="7" spans="2:6" ht="15.75" x14ac:dyDescent="0.25">
      <c r="B7" s="485"/>
      <c r="C7" s="488"/>
      <c r="D7" s="488"/>
      <c r="E7" s="413" t="s">
        <v>3149</v>
      </c>
      <c r="F7" s="491"/>
    </row>
    <row r="8" spans="2:6" ht="15.75" x14ac:dyDescent="0.25">
      <c r="B8" s="412">
        <v>3</v>
      </c>
      <c r="C8" s="412" t="s">
        <v>3150</v>
      </c>
      <c r="D8" s="412" t="s">
        <v>3151</v>
      </c>
      <c r="E8" s="413" t="s">
        <v>3152</v>
      </c>
      <c r="F8" s="414" t="s">
        <v>3153</v>
      </c>
    </row>
    <row r="9" spans="2:6" ht="15.75" x14ac:dyDescent="0.25">
      <c r="B9" s="483">
        <v>4</v>
      </c>
      <c r="C9" s="486" t="s">
        <v>3154</v>
      </c>
      <c r="D9" s="486" t="s">
        <v>3155</v>
      </c>
      <c r="E9" s="413" t="s">
        <v>3156</v>
      </c>
      <c r="F9" s="489" t="s">
        <v>3157</v>
      </c>
    </row>
    <row r="10" spans="2:6" ht="15.75" x14ac:dyDescent="0.25">
      <c r="B10" s="485"/>
      <c r="C10" s="488"/>
      <c r="D10" s="488"/>
      <c r="E10" s="413" t="s">
        <v>3158</v>
      </c>
      <c r="F10" s="491"/>
    </row>
    <row r="11" spans="2:6" ht="15.75" x14ac:dyDescent="0.25">
      <c r="B11" s="483">
        <v>5</v>
      </c>
      <c r="C11" s="486" t="s">
        <v>3159</v>
      </c>
      <c r="D11" s="486" t="s">
        <v>3160</v>
      </c>
      <c r="E11" s="413" t="s">
        <v>2620</v>
      </c>
      <c r="F11" s="489" t="s">
        <v>3161</v>
      </c>
    </row>
    <row r="12" spans="2:6" ht="15.75" x14ac:dyDescent="0.25">
      <c r="B12" s="485"/>
      <c r="C12" s="488"/>
      <c r="D12" s="488"/>
      <c r="E12" s="413" t="s">
        <v>3162</v>
      </c>
      <c r="F12" s="491"/>
    </row>
    <row r="13" spans="2:6" ht="15.75" x14ac:dyDescent="0.25">
      <c r="B13" s="412">
        <v>6</v>
      </c>
      <c r="C13" s="412" t="s">
        <v>3163</v>
      </c>
      <c r="D13" s="412" t="s">
        <v>3164</v>
      </c>
      <c r="E13" s="413" t="s">
        <v>3165</v>
      </c>
      <c r="F13" s="414" t="s">
        <v>3166</v>
      </c>
    </row>
    <row r="14" spans="2:6" ht="15.75" x14ac:dyDescent="0.25">
      <c r="B14" s="412">
        <v>7</v>
      </c>
      <c r="C14" s="412" t="s">
        <v>3167</v>
      </c>
      <c r="D14" s="412" t="s">
        <v>3168</v>
      </c>
      <c r="E14" s="413" t="s">
        <v>3169</v>
      </c>
      <c r="F14" s="414" t="s">
        <v>3170</v>
      </c>
    </row>
    <row r="15" spans="2:6" ht="15.75" x14ac:dyDescent="0.25">
      <c r="B15" s="483">
        <v>8</v>
      </c>
      <c r="C15" s="486" t="s">
        <v>1594</v>
      </c>
      <c r="D15" s="412" t="s">
        <v>3171</v>
      </c>
      <c r="E15" s="413" t="s">
        <v>3172</v>
      </c>
      <c r="F15" s="414" t="s">
        <v>3173</v>
      </c>
    </row>
    <row r="16" spans="2:6" ht="15.75" x14ac:dyDescent="0.25">
      <c r="B16" s="485"/>
      <c r="C16" s="488"/>
      <c r="D16" s="412" t="s">
        <v>3174</v>
      </c>
      <c r="E16" s="413" t="s">
        <v>3175</v>
      </c>
      <c r="F16" s="414" t="s">
        <v>3176</v>
      </c>
    </row>
    <row r="17" spans="2:7" ht="15.75" x14ac:dyDescent="0.25">
      <c r="B17" s="483">
        <v>9</v>
      </c>
      <c r="C17" s="412" t="s">
        <v>3177</v>
      </c>
      <c r="D17" s="412" t="s">
        <v>3178</v>
      </c>
      <c r="E17" s="413" t="s">
        <v>3179</v>
      </c>
      <c r="F17" s="414" t="s">
        <v>3180</v>
      </c>
    </row>
    <row r="18" spans="2:7" ht="15.75" x14ac:dyDescent="0.25">
      <c r="B18" s="485"/>
      <c r="C18" s="412" t="s">
        <v>1148</v>
      </c>
      <c r="D18" s="412" t="s">
        <v>3181</v>
      </c>
      <c r="E18" s="413" t="s">
        <v>3182</v>
      </c>
      <c r="F18" s="414" t="s">
        <v>3183</v>
      </c>
    </row>
    <row r="19" spans="2:7" ht="15.75" x14ac:dyDescent="0.25">
      <c r="B19" s="412">
        <v>10</v>
      </c>
      <c r="C19" s="412" t="s">
        <v>1152</v>
      </c>
      <c r="D19" s="412" t="s">
        <v>3184</v>
      </c>
      <c r="E19" s="413" t="s">
        <v>3185</v>
      </c>
      <c r="F19" s="414" t="s">
        <v>3186</v>
      </c>
    </row>
    <row r="20" spans="2:7" ht="15.75" x14ac:dyDescent="0.25">
      <c r="B20" s="412">
        <v>11</v>
      </c>
      <c r="C20" s="412" t="s">
        <v>3187</v>
      </c>
      <c r="D20" s="412" t="s">
        <v>3188</v>
      </c>
      <c r="E20" s="413" t="s">
        <v>3189</v>
      </c>
      <c r="F20" s="414" t="s">
        <v>3190</v>
      </c>
    </row>
    <row r="21" spans="2:7" ht="15.75" x14ac:dyDescent="0.25">
      <c r="B21" s="412">
        <v>12</v>
      </c>
      <c r="C21" s="412" t="s">
        <v>3191</v>
      </c>
      <c r="D21" s="412" t="s">
        <v>3192</v>
      </c>
      <c r="E21" s="413" t="s">
        <v>3193</v>
      </c>
      <c r="F21" s="414" t="s">
        <v>3194</v>
      </c>
    </row>
    <row r="22" spans="2:7" ht="15.75" x14ac:dyDescent="0.25">
      <c r="B22" s="483">
        <v>13</v>
      </c>
      <c r="C22" s="486" t="s">
        <v>3195</v>
      </c>
      <c r="D22" s="486" t="s">
        <v>3196</v>
      </c>
      <c r="E22" s="413" t="s">
        <v>3197</v>
      </c>
      <c r="F22" s="489" t="s">
        <v>3198</v>
      </c>
    </row>
    <row r="23" spans="2:7" ht="15.75" x14ac:dyDescent="0.25">
      <c r="B23" s="484"/>
      <c r="C23" s="487"/>
      <c r="D23" s="488"/>
      <c r="E23" s="413" t="s">
        <v>3199</v>
      </c>
      <c r="F23" s="491"/>
    </row>
    <row r="24" spans="2:7" ht="15.75" x14ac:dyDescent="0.25">
      <c r="B24" s="485"/>
      <c r="C24" s="488"/>
      <c r="D24" s="412" t="s">
        <v>3200</v>
      </c>
      <c r="E24" s="413" t="s">
        <v>3201</v>
      </c>
      <c r="F24" s="414" t="s">
        <v>3202</v>
      </c>
    </row>
    <row r="25" spans="2:7" ht="15.75" x14ac:dyDescent="0.25">
      <c r="B25" s="412">
        <v>14</v>
      </c>
      <c r="C25" s="412" t="s">
        <v>3203</v>
      </c>
      <c r="D25" s="412" t="s">
        <v>3204</v>
      </c>
      <c r="E25" s="413" t="s">
        <v>3205</v>
      </c>
      <c r="F25" s="414" t="s">
        <v>3206</v>
      </c>
    </row>
    <row r="26" spans="2:7" ht="15.75" x14ac:dyDescent="0.2">
      <c r="B26" s="483">
        <v>15</v>
      </c>
      <c r="C26" s="492" t="s">
        <v>3207</v>
      </c>
      <c r="D26" s="495" t="s">
        <v>3208</v>
      </c>
      <c r="E26" s="415" t="s">
        <v>3209</v>
      </c>
      <c r="F26" s="497" t="s">
        <v>3210</v>
      </c>
      <c r="G26" t="s">
        <v>3211</v>
      </c>
    </row>
    <row r="27" spans="2:7" ht="15.75" x14ac:dyDescent="0.2">
      <c r="B27" s="484"/>
      <c r="C27" s="493"/>
      <c r="D27" s="496"/>
      <c r="E27" s="416" t="s">
        <v>3212</v>
      </c>
      <c r="F27" s="498"/>
    </row>
    <row r="28" spans="2:7" ht="15.75" x14ac:dyDescent="0.2">
      <c r="B28" s="485"/>
      <c r="C28" s="494"/>
      <c r="D28" s="417" t="s">
        <v>3213</v>
      </c>
      <c r="E28" s="416" t="s">
        <v>3214</v>
      </c>
      <c r="F28" s="418" t="s">
        <v>3215</v>
      </c>
    </row>
    <row r="29" spans="2:7" ht="15.75" x14ac:dyDescent="0.25">
      <c r="B29" s="412">
        <v>16</v>
      </c>
      <c r="C29" s="412" t="s">
        <v>3216</v>
      </c>
      <c r="D29" s="412" t="s">
        <v>3217</v>
      </c>
      <c r="E29" s="413" t="s">
        <v>3218</v>
      </c>
      <c r="F29" s="414" t="s">
        <v>3198</v>
      </c>
    </row>
    <row r="30" spans="2:7" ht="15.75" x14ac:dyDescent="0.25">
      <c r="B30" s="483">
        <v>17</v>
      </c>
      <c r="C30" s="486" t="s">
        <v>3219</v>
      </c>
      <c r="D30" s="486" t="s">
        <v>3220</v>
      </c>
      <c r="E30" s="413" t="s">
        <v>3221</v>
      </c>
      <c r="F30" s="489" t="s">
        <v>3222</v>
      </c>
    </row>
    <row r="31" spans="2:7" ht="15.75" x14ac:dyDescent="0.25">
      <c r="B31" s="484"/>
      <c r="C31" s="487"/>
      <c r="D31" s="487"/>
      <c r="E31" s="413" t="s">
        <v>3223</v>
      </c>
      <c r="F31" s="490"/>
    </row>
    <row r="32" spans="2:7" ht="15.75" x14ac:dyDescent="0.25">
      <c r="B32" s="485"/>
      <c r="C32" s="488"/>
      <c r="D32" s="488"/>
      <c r="E32" s="413" t="s">
        <v>3224</v>
      </c>
      <c r="F32" s="491"/>
    </row>
    <row r="33" spans="2:6" x14ac:dyDescent="0.2">
      <c r="B33" s="419"/>
      <c r="C33" s="419"/>
      <c r="D33" s="419"/>
      <c r="E33" s="419"/>
      <c r="F33" s="419"/>
    </row>
  </sheetData>
  <mergeCells count="28">
    <mergeCell ref="B2:F2"/>
    <mergeCell ref="B6:B7"/>
    <mergeCell ref="C6:C7"/>
    <mergeCell ref="D6:D7"/>
    <mergeCell ref="F6:F7"/>
    <mergeCell ref="D9:D10"/>
    <mergeCell ref="F9:F10"/>
    <mergeCell ref="B11:B12"/>
    <mergeCell ref="C11:C12"/>
    <mergeCell ref="D11:D12"/>
    <mergeCell ref="F11:F12"/>
    <mergeCell ref="B9:B10"/>
    <mergeCell ref="C9:C10"/>
    <mergeCell ref="B15:B16"/>
    <mergeCell ref="C15:C16"/>
    <mergeCell ref="B17:B18"/>
    <mergeCell ref="B22:B24"/>
    <mergeCell ref="C22:C24"/>
    <mergeCell ref="B30:B32"/>
    <mergeCell ref="C30:C32"/>
    <mergeCell ref="D30:D32"/>
    <mergeCell ref="F30:F32"/>
    <mergeCell ref="D22:D23"/>
    <mergeCell ref="F22:F23"/>
    <mergeCell ref="B26:B28"/>
    <mergeCell ref="C26:C28"/>
    <mergeCell ref="D26:D27"/>
    <mergeCell ref="F26:F27"/>
  </mergeCells>
  <hyperlinks>
    <hyperlink ref="E30" r:id="rId1"/>
    <hyperlink ref="E31" r:id="rId2"/>
    <hyperlink ref="E6" r:id="rId3"/>
    <hyperlink ref="E7" r:id="rId4"/>
    <hyperlink ref="E20" r:id="rId5"/>
    <hyperlink ref="E29" r:id="rId6"/>
    <hyperlink ref="E26" r:id="rId7"/>
    <hyperlink ref="E27" r:id="rId8"/>
    <hyperlink ref="E14" r:id="rId9"/>
    <hyperlink ref="E8" r:id="rId10"/>
    <hyperlink ref="E25" r:id="rId11"/>
    <hyperlink ref="E11" r:id="rId12"/>
    <hyperlink ref="E22" r:id="rId13"/>
    <hyperlink ref="E5" r:id="rId14"/>
    <hyperlink ref="E9" r:id="rId15"/>
    <hyperlink ref="E21" r:id="rId16"/>
    <hyperlink ref="E13" r:id="rId17"/>
    <hyperlink ref="E17" r:id="rId18"/>
    <hyperlink ref="E19" r:id="rId19"/>
    <hyperlink ref="E28" r:id="rId20"/>
    <hyperlink ref="E15" r:id="rId21"/>
    <hyperlink ref="E16" r:id="rId22"/>
    <hyperlink ref="E12" r:id="rId23"/>
    <hyperlink ref="E32" r:id="rId24"/>
    <hyperlink ref="E18" r:id="rId25"/>
    <hyperlink ref="E24" r:id="rId26"/>
    <hyperlink ref="E10" r:id="rId27"/>
    <hyperlink ref="E23" r:id="rId28"/>
  </hyperlinks>
  <pageMargins left="0.25" right="0.25" top="0.5" bottom="0.5" header="0.3" footer="0.05"/>
  <pageSetup paperSize="9" orientation="landscape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K400"/>
  <sheetViews>
    <sheetView showGridLines="0" view="pageBreakPreview" topLeftCell="A236" zoomScaleSheetLayoutView="100" workbookViewId="0">
      <selection activeCell="F294" sqref="F294"/>
    </sheetView>
  </sheetViews>
  <sheetFormatPr defaultRowHeight="12" x14ac:dyDescent="0.2"/>
  <cols>
    <col min="1" max="1" width="4.28515625" style="54" customWidth="1"/>
    <col min="2" max="2" width="5.5703125" style="54" customWidth="1"/>
    <col min="3" max="3" width="35.85546875" style="55" customWidth="1"/>
    <col min="4" max="4" width="20.85546875" style="105" customWidth="1"/>
    <col min="5" max="5" width="1.42578125" style="54" customWidth="1"/>
    <col min="6" max="6" width="20.28515625" style="105" customWidth="1"/>
    <col min="7" max="7" width="16.7109375" style="105" customWidth="1"/>
    <col min="8" max="8" width="16" style="105" bestFit="1" customWidth="1"/>
    <col min="9" max="9" width="23.28515625" style="55" customWidth="1"/>
    <col min="10" max="10" width="9.140625" style="53"/>
    <col min="11" max="11" width="11.7109375" style="53" bestFit="1" customWidth="1"/>
    <col min="12" max="12" width="11.85546875" style="53" bestFit="1" customWidth="1"/>
    <col min="13" max="16384" width="9.140625" style="53"/>
  </cols>
  <sheetData>
    <row r="1" spans="1:9" ht="26.25" x14ac:dyDescent="0.2">
      <c r="A1" s="305" t="s">
        <v>1087</v>
      </c>
      <c r="B1" s="305"/>
      <c r="C1" s="305"/>
      <c r="D1" s="305"/>
      <c r="E1" s="305"/>
      <c r="F1" s="305"/>
      <c r="G1" s="305"/>
      <c r="H1" s="305"/>
      <c r="I1" s="305"/>
    </row>
    <row r="2" spans="1:9" ht="26.25" x14ac:dyDescent="0.2">
      <c r="A2" s="305" t="s">
        <v>1086</v>
      </c>
      <c r="B2" s="305"/>
      <c r="C2" s="305"/>
      <c r="D2" s="305"/>
      <c r="E2" s="305"/>
      <c r="F2" s="305"/>
      <c r="G2" s="305"/>
      <c r="H2" s="305"/>
      <c r="I2" s="305"/>
    </row>
    <row r="3" spans="1:9" x14ac:dyDescent="0.2">
      <c r="A3" s="306"/>
      <c r="B3" s="306"/>
      <c r="C3" s="306"/>
      <c r="D3" s="306"/>
      <c r="E3" s="306"/>
      <c r="F3" s="306"/>
      <c r="G3" s="306"/>
      <c r="H3" s="306"/>
      <c r="I3" s="306"/>
    </row>
    <row r="4" spans="1:9" ht="10.5" customHeight="1" x14ac:dyDescent="0.2">
      <c r="H4" s="105" t="s">
        <v>430</v>
      </c>
    </row>
    <row r="5" spans="1:9" s="58" customFormat="1" ht="23.25" customHeight="1" x14ac:dyDescent="0.2">
      <c r="A5" s="56" t="s">
        <v>216</v>
      </c>
      <c r="B5" s="320" t="s">
        <v>462</v>
      </c>
      <c r="C5" s="320" t="s">
        <v>217</v>
      </c>
      <c r="D5" s="307" t="s">
        <v>463</v>
      </c>
      <c r="E5" s="308"/>
      <c r="F5" s="309"/>
      <c r="G5" s="320" t="s">
        <v>450</v>
      </c>
      <c r="H5" s="320" t="s">
        <v>451</v>
      </c>
      <c r="I5" s="57" t="s">
        <v>464</v>
      </c>
    </row>
    <row r="6" spans="1:9" ht="17.25" customHeight="1" x14ac:dyDescent="0.2">
      <c r="A6" s="302" t="s">
        <v>568</v>
      </c>
      <c r="B6" s="303"/>
      <c r="C6" s="303"/>
      <c r="D6" s="303"/>
      <c r="E6" s="303"/>
      <c r="F6" s="303"/>
      <c r="G6" s="303"/>
      <c r="H6" s="303"/>
      <c r="I6" s="304"/>
    </row>
    <row r="7" spans="1:9" ht="17.25" customHeight="1" x14ac:dyDescent="0.2">
      <c r="A7" s="302" t="s">
        <v>569</v>
      </c>
      <c r="B7" s="303"/>
      <c r="C7" s="303"/>
      <c r="D7" s="303"/>
      <c r="E7" s="303"/>
      <c r="F7" s="303"/>
      <c r="G7" s="303"/>
      <c r="H7" s="303"/>
      <c r="I7" s="304"/>
    </row>
    <row r="8" spans="1:9" s="89" customFormat="1" x14ac:dyDescent="0.2">
      <c r="A8" s="137">
        <v>1</v>
      </c>
      <c r="B8" s="59" t="s">
        <v>50</v>
      </c>
      <c r="C8" s="85" t="s">
        <v>955</v>
      </c>
      <c r="D8" s="123" t="s">
        <v>956</v>
      </c>
      <c r="E8" s="132" t="s">
        <v>444</v>
      </c>
      <c r="F8" s="124" t="s">
        <v>957</v>
      </c>
      <c r="G8" s="86">
        <v>38623</v>
      </c>
      <c r="H8" s="87">
        <f>+G8+(365*5)</f>
        <v>40448</v>
      </c>
      <c r="I8" s="88" t="s">
        <v>101</v>
      </c>
    </row>
    <row r="9" spans="1:9" s="94" customFormat="1" ht="24" x14ac:dyDescent="0.2">
      <c r="A9" s="90">
        <f t="shared" ref="A9:A72" si="0">+A8+1</f>
        <v>2</v>
      </c>
      <c r="B9" s="62" t="s">
        <v>166</v>
      </c>
      <c r="C9" s="91" t="s">
        <v>958</v>
      </c>
      <c r="D9" s="125" t="s">
        <v>959</v>
      </c>
      <c r="E9" s="133" t="s">
        <v>444</v>
      </c>
      <c r="F9" s="126" t="s">
        <v>960</v>
      </c>
      <c r="G9" s="92">
        <v>38469</v>
      </c>
      <c r="H9" s="93">
        <f>+G9+(365*5)</f>
        <v>40294</v>
      </c>
      <c r="I9" s="92" t="s">
        <v>961</v>
      </c>
    </row>
    <row r="10" spans="1:9" s="94" customFormat="1" ht="24" x14ac:dyDescent="0.2">
      <c r="A10" s="90">
        <f t="shared" si="0"/>
        <v>3</v>
      </c>
      <c r="B10" s="62" t="s">
        <v>166</v>
      </c>
      <c r="C10" s="91" t="s">
        <v>962</v>
      </c>
      <c r="D10" s="125" t="s">
        <v>963</v>
      </c>
      <c r="E10" s="133" t="s">
        <v>444</v>
      </c>
      <c r="F10" s="126" t="s">
        <v>964</v>
      </c>
      <c r="G10" s="92">
        <v>38469</v>
      </c>
      <c r="H10" s="93">
        <f>+G10+(365*5)</f>
        <v>40294</v>
      </c>
      <c r="I10" s="92" t="s">
        <v>961</v>
      </c>
    </row>
    <row r="11" spans="1:9" s="94" customFormat="1" x14ac:dyDescent="0.2">
      <c r="A11" s="90">
        <f t="shared" si="0"/>
        <v>4</v>
      </c>
      <c r="B11" s="62" t="s">
        <v>50</v>
      </c>
      <c r="C11" s="91" t="s">
        <v>965</v>
      </c>
      <c r="D11" s="125" t="s">
        <v>966</v>
      </c>
      <c r="E11" s="133" t="s">
        <v>444</v>
      </c>
      <c r="F11" s="126" t="s">
        <v>967</v>
      </c>
      <c r="G11" s="92">
        <v>38397</v>
      </c>
      <c r="H11" s="93">
        <f>+G11+(365*5)</f>
        <v>40222</v>
      </c>
      <c r="I11" s="92" t="s">
        <v>101</v>
      </c>
    </row>
    <row r="12" spans="1:9" s="94" customFormat="1" x14ac:dyDescent="0.2">
      <c r="A12" s="90">
        <f t="shared" si="0"/>
        <v>5</v>
      </c>
      <c r="B12" s="62" t="s">
        <v>50</v>
      </c>
      <c r="C12" s="91" t="s">
        <v>149</v>
      </c>
      <c r="D12" s="125" t="s">
        <v>968</v>
      </c>
      <c r="E12" s="133" t="s">
        <v>444</v>
      </c>
      <c r="F12" s="126" t="s">
        <v>969</v>
      </c>
      <c r="G12" s="92">
        <v>38729</v>
      </c>
      <c r="H12" s="93" t="s">
        <v>1962</v>
      </c>
      <c r="I12" s="95" t="s">
        <v>101</v>
      </c>
    </row>
    <row r="13" spans="1:9" s="94" customFormat="1" x14ac:dyDescent="0.2">
      <c r="A13" s="90">
        <f t="shared" si="0"/>
        <v>6</v>
      </c>
      <c r="B13" s="199" t="s">
        <v>50</v>
      </c>
      <c r="C13" s="91" t="s">
        <v>952</v>
      </c>
      <c r="D13" s="125" t="s">
        <v>953</v>
      </c>
      <c r="E13" s="133" t="s">
        <v>444</v>
      </c>
      <c r="F13" s="126" t="s">
        <v>954</v>
      </c>
      <c r="G13" s="92">
        <v>38747</v>
      </c>
      <c r="H13" s="93">
        <f>+G13+(365*5)</f>
        <v>40572</v>
      </c>
      <c r="I13" s="95" t="s">
        <v>101</v>
      </c>
    </row>
    <row r="14" spans="1:9" s="89" customFormat="1" x14ac:dyDescent="0.2">
      <c r="A14" s="90">
        <f t="shared" si="0"/>
        <v>7</v>
      </c>
      <c r="B14" s="96" t="s">
        <v>50</v>
      </c>
      <c r="C14" s="91" t="s">
        <v>970</v>
      </c>
      <c r="D14" s="125" t="s">
        <v>971</v>
      </c>
      <c r="E14" s="133" t="s">
        <v>444</v>
      </c>
      <c r="F14" s="126" t="s">
        <v>972</v>
      </c>
      <c r="G14" s="92">
        <v>38812</v>
      </c>
      <c r="H14" s="93">
        <f>+G14+(365*5)</f>
        <v>40637</v>
      </c>
      <c r="I14" s="95" t="s">
        <v>101</v>
      </c>
    </row>
    <row r="15" spans="1:9" s="94" customFormat="1" ht="24" x14ac:dyDescent="0.2">
      <c r="A15" s="90">
        <f t="shared" si="0"/>
        <v>8</v>
      </c>
      <c r="B15" s="97" t="s">
        <v>166</v>
      </c>
      <c r="C15" s="91" t="s">
        <v>567</v>
      </c>
      <c r="D15" s="125" t="s">
        <v>545</v>
      </c>
      <c r="E15" s="133" t="s">
        <v>444</v>
      </c>
      <c r="F15" s="126" t="s">
        <v>550</v>
      </c>
      <c r="G15" s="92">
        <v>40154</v>
      </c>
      <c r="H15" s="93">
        <f>+G15+(365*3)</f>
        <v>41249</v>
      </c>
      <c r="I15" s="95" t="s">
        <v>551</v>
      </c>
    </row>
    <row r="16" spans="1:9" s="94" customFormat="1" ht="24" x14ac:dyDescent="0.2">
      <c r="A16" s="90">
        <f t="shared" si="0"/>
        <v>9</v>
      </c>
      <c r="B16" s="97" t="s">
        <v>166</v>
      </c>
      <c r="C16" s="91" t="s">
        <v>567</v>
      </c>
      <c r="D16" s="125" t="s">
        <v>554</v>
      </c>
      <c r="E16" s="133" t="s">
        <v>444</v>
      </c>
      <c r="F16" s="126" t="s">
        <v>553</v>
      </c>
      <c r="G16" s="92">
        <v>40154</v>
      </c>
      <c r="H16" s="93">
        <f>+G16+(365*3)</f>
        <v>41249</v>
      </c>
      <c r="I16" s="95" t="s">
        <v>552</v>
      </c>
    </row>
    <row r="17" spans="1:9" s="94" customFormat="1" x14ac:dyDescent="0.2">
      <c r="A17" s="90">
        <f t="shared" si="0"/>
        <v>10</v>
      </c>
      <c r="B17" s="97" t="s">
        <v>166</v>
      </c>
      <c r="C17" s="91" t="s">
        <v>567</v>
      </c>
      <c r="D17" s="125" t="s">
        <v>974</v>
      </c>
      <c r="E17" s="133" t="s">
        <v>444</v>
      </c>
      <c r="F17" s="126" t="s">
        <v>975</v>
      </c>
      <c r="G17" s="92">
        <v>40494</v>
      </c>
      <c r="H17" s="93">
        <f>+G17+(365*1)</f>
        <v>40859</v>
      </c>
      <c r="I17" s="95" t="s">
        <v>973</v>
      </c>
    </row>
    <row r="18" spans="1:9" s="89" customFormat="1" x14ac:dyDescent="0.2">
      <c r="A18" s="90">
        <f t="shared" si="0"/>
        <v>11</v>
      </c>
      <c r="B18" s="97" t="s">
        <v>50</v>
      </c>
      <c r="C18" s="91" t="s">
        <v>439</v>
      </c>
      <c r="D18" s="125" t="s">
        <v>380</v>
      </c>
      <c r="E18" s="133" t="s">
        <v>444</v>
      </c>
      <c r="F18" s="126" t="s">
        <v>400</v>
      </c>
      <c r="G18" s="92">
        <v>39177</v>
      </c>
      <c r="H18" s="93">
        <f t="shared" ref="H18:H25" si="1">+G18+(365*5)</f>
        <v>41002</v>
      </c>
      <c r="I18" s="95" t="s">
        <v>101</v>
      </c>
    </row>
    <row r="19" spans="1:9" s="89" customFormat="1" x14ac:dyDescent="0.2">
      <c r="A19" s="90">
        <f t="shared" si="0"/>
        <v>12</v>
      </c>
      <c r="B19" s="97" t="s">
        <v>50</v>
      </c>
      <c r="C19" s="91" t="s">
        <v>494</v>
      </c>
      <c r="D19" s="125" t="s">
        <v>136</v>
      </c>
      <c r="E19" s="134" t="s">
        <v>444</v>
      </c>
      <c r="F19" s="126" t="s">
        <v>401</v>
      </c>
      <c r="G19" s="92">
        <v>39146</v>
      </c>
      <c r="H19" s="93">
        <f t="shared" si="1"/>
        <v>40971</v>
      </c>
      <c r="I19" s="95" t="s">
        <v>101</v>
      </c>
    </row>
    <row r="20" spans="1:9" s="89" customFormat="1" x14ac:dyDescent="0.2">
      <c r="A20" s="90">
        <f t="shared" si="0"/>
        <v>13</v>
      </c>
      <c r="B20" s="97" t="s">
        <v>50</v>
      </c>
      <c r="C20" s="91" t="s">
        <v>440</v>
      </c>
      <c r="D20" s="125" t="s">
        <v>381</v>
      </c>
      <c r="E20" s="133" t="s">
        <v>444</v>
      </c>
      <c r="F20" s="126" t="s">
        <v>402</v>
      </c>
      <c r="G20" s="92">
        <v>39167</v>
      </c>
      <c r="H20" s="93">
        <f t="shared" si="1"/>
        <v>40992</v>
      </c>
      <c r="I20" s="95" t="s">
        <v>101</v>
      </c>
    </row>
    <row r="21" spans="1:9" s="89" customFormat="1" x14ac:dyDescent="0.2">
      <c r="A21" s="90">
        <f t="shared" si="0"/>
        <v>14</v>
      </c>
      <c r="B21" s="97" t="s">
        <v>166</v>
      </c>
      <c r="C21" s="91" t="s">
        <v>440</v>
      </c>
      <c r="D21" s="125" t="s">
        <v>377</v>
      </c>
      <c r="E21" s="133" t="s">
        <v>444</v>
      </c>
      <c r="F21" s="126" t="s">
        <v>378</v>
      </c>
      <c r="G21" s="92">
        <v>39167</v>
      </c>
      <c r="H21" s="93">
        <f t="shared" si="1"/>
        <v>40992</v>
      </c>
      <c r="I21" s="95" t="s">
        <v>379</v>
      </c>
    </row>
    <row r="22" spans="1:9" s="89" customFormat="1" x14ac:dyDescent="0.2">
      <c r="A22" s="90">
        <f t="shared" si="0"/>
        <v>15</v>
      </c>
      <c r="B22" s="97" t="s">
        <v>50</v>
      </c>
      <c r="C22" s="91" t="s">
        <v>976</v>
      </c>
      <c r="D22" s="125" t="s">
        <v>977</v>
      </c>
      <c r="E22" s="133" t="s">
        <v>444</v>
      </c>
      <c r="F22" s="126" t="s">
        <v>978</v>
      </c>
      <c r="G22" s="92">
        <v>39008</v>
      </c>
      <c r="H22" s="93">
        <f t="shared" si="1"/>
        <v>40833</v>
      </c>
      <c r="I22" s="95" t="s">
        <v>101</v>
      </c>
    </row>
    <row r="23" spans="1:9" s="89" customFormat="1" x14ac:dyDescent="0.2">
      <c r="A23" s="90">
        <f t="shared" si="0"/>
        <v>16</v>
      </c>
      <c r="B23" s="97" t="s">
        <v>50</v>
      </c>
      <c r="C23" s="91" t="s">
        <v>441</v>
      </c>
      <c r="D23" s="125" t="s">
        <v>382</v>
      </c>
      <c r="E23" s="133" t="s">
        <v>444</v>
      </c>
      <c r="F23" s="126" t="s">
        <v>403</v>
      </c>
      <c r="G23" s="92">
        <v>39238</v>
      </c>
      <c r="H23" s="93">
        <f t="shared" si="1"/>
        <v>41063</v>
      </c>
      <c r="I23" s="95" t="s">
        <v>101</v>
      </c>
    </row>
    <row r="24" spans="1:9" s="89" customFormat="1" x14ac:dyDescent="0.2">
      <c r="A24" s="90">
        <f t="shared" si="0"/>
        <v>17</v>
      </c>
      <c r="B24" s="97" t="s">
        <v>50</v>
      </c>
      <c r="C24" s="91" t="s">
        <v>442</v>
      </c>
      <c r="D24" s="125" t="s">
        <v>383</v>
      </c>
      <c r="E24" s="133" t="s">
        <v>444</v>
      </c>
      <c r="F24" s="126" t="s">
        <v>404</v>
      </c>
      <c r="G24" s="92">
        <v>39315</v>
      </c>
      <c r="H24" s="93">
        <f t="shared" si="1"/>
        <v>41140</v>
      </c>
      <c r="I24" s="95" t="s">
        <v>101</v>
      </c>
    </row>
    <row r="25" spans="1:9" s="89" customFormat="1" x14ac:dyDescent="0.2">
      <c r="A25" s="90">
        <f t="shared" si="0"/>
        <v>18</v>
      </c>
      <c r="B25" s="97" t="s">
        <v>50</v>
      </c>
      <c r="C25" s="91" t="s">
        <v>443</v>
      </c>
      <c r="D25" s="125" t="s">
        <v>384</v>
      </c>
      <c r="E25" s="133" t="s">
        <v>444</v>
      </c>
      <c r="F25" s="126" t="s">
        <v>405</v>
      </c>
      <c r="G25" s="92">
        <v>39406</v>
      </c>
      <c r="H25" s="93">
        <f t="shared" si="1"/>
        <v>41231</v>
      </c>
      <c r="I25" s="95" t="s">
        <v>101</v>
      </c>
    </row>
    <row r="26" spans="1:9" s="89" customFormat="1" x14ac:dyDescent="0.2">
      <c r="A26" s="90">
        <f t="shared" si="0"/>
        <v>19</v>
      </c>
      <c r="B26" s="98" t="s">
        <v>50</v>
      </c>
      <c r="C26" s="91" t="s">
        <v>474</v>
      </c>
      <c r="D26" s="125" t="s">
        <v>475</v>
      </c>
      <c r="E26" s="133" t="s">
        <v>444</v>
      </c>
      <c r="F26" s="126" t="s">
        <v>476</v>
      </c>
      <c r="G26" s="93">
        <v>40367</v>
      </c>
      <c r="H26" s="93">
        <f>+G26+(365*2)</f>
        <v>41097</v>
      </c>
      <c r="I26" s="95" t="s">
        <v>101</v>
      </c>
    </row>
    <row r="27" spans="1:9" s="94" customFormat="1" x14ac:dyDescent="0.2">
      <c r="A27" s="90">
        <f t="shared" si="0"/>
        <v>20</v>
      </c>
      <c r="B27" s="97" t="s">
        <v>166</v>
      </c>
      <c r="C27" s="91" t="s">
        <v>951</v>
      </c>
      <c r="D27" s="125" t="s">
        <v>979</v>
      </c>
      <c r="E27" s="133" t="s">
        <v>444</v>
      </c>
      <c r="F27" s="126" t="s">
        <v>980</v>
      </c>
      <c r="G27" s="92">
        <v>40485</v>
      </c>
      <c r="H27" s="93">
        <f>+G27+(365*1)</f>
        <v>40850</v>
      </c>
      <c r="I27" s="95" t="s">
        <v>981</v>
      </c>
    </row>
    <row r="28" spans="1:9" s="89" customFormat="1" x14ac:dyDescent="0.2">
      <c r="A28" s="90">
        <f t="shared" si="0"/>
        <v>21</v>
      </c>
      <c r="B28" s="98" t="s">
        <v>166</v>
      </c>
      <c r="C28" s="91" t="s">
        <v>359</v>
      </c>
      <c r="D28" s="125" t="s">
        <v>982</v>
      </c>
      <c r="E28" s="133" t="s">
        <v>444</v>
      </c>
      <c r="F28" s="126" t="s">
        <v>983</v>
      </c>
      <c r="G28" s="92">
        <v>40472</v>
      </c>
      <c r="H28" s="93">
        <f>+G28+(365*1)</f>
        <v>40837</v>
      </c>
      <c r="I28" s="95" t="s">
        <v>984</v>
      </c>
    </row>
    <row r="29" spans="1:9" s="89" customFormat="1" ht="24" x14ac:dyDescent="0.2">
      <c r="A29" s="90">
        <f t="shared" si="0"/>
        <v>22</v>
      </c>
      <c r="B29" s="98" t="s">
        <v>166</v>
      </c>
      <c r="C29" s="91" t="s">
        <v>202</v>
      </c>
      <c r="D29" s="125" t="s">
        <v>985</v>
      </c>
      <c r="E29" s="133" t="s">
        <v>444</v>
      </c>
      <c r="F29" s="126" t="s">
        <v>986</v>
      </c>
      <c r="G29" s="92">
        <v>40504</v>
      </c>
      <c r="H29" s="93">
        <f>+G29+(365*1)</f>
        <v>40869</v>
      </c>
      <c r="I29" s="95" t="s">
        <v>984</v>
      </c>
    </row>
    <row r="30" spans="1:9" s="89" customFormat="1" x14ac:dyDescent="0.2">
      <c r="A30" s="90">
        <f t="shared" si="0"/>
        <v>23</v>
      </c>
      <c r="B30" s="98" t="s">
        <v>166</v>
      </c>
      <c r="C30" s="91" t="s">
        <v>204</v>
      </c>
      <c r="D30" s="125" t="s">
        <v>987</v>
      </c>
      <c r="E30" s="133" t="s">
        <v>444</v>
      </c>
      <c r="F30" s="126" t="s">
        <v>988</v>
      </c>
      <c r="G30" s="92">
        <v>40485</v>
      </c>
      <c r="H30" s="93">
        <f>+G30+(365*1)</f>
        <v>40850</v>
      </c>
      <c r="I30" s="95" t="s">
        <v>984</v>
      </c>
    </row>
    <row r="31" spans="1:9" s="89" customFormat="1" x14ac:dyDescent="0.2">
      <c r="A31" s="90">
        <f t="shared" si="0"/>
        <v>24</v>
      </c>
      <c r="B31" s="98" t="s">
        <v>166</v>
      </c>
      <c r="C31" s="91" t="s">
        <v>460</v>
      </c>
      <c r="D31" s="125" t="s">
        <v>989</v>
      </c>
      <c r="E31" s="133" t="s">
        <v>444</v>
      </c>
      <c r="F31" s="126" t="s">
        <v>990</v>
      </c>
      <c r="G31" s="93">
        <v>40485</v>
      </c>
      <c r="H31" s="93">
        <f>+G31+(365*1)</f>
        <v>40850</v>
      </c>
      <c r="I31" s="95" t="s">
        <v>984</v>
      </c>
    </row>
    <row r="32" spans="1:9" x14ac:dyDescent="0.2">
      <c r="A32" s="90">
        <f t="shared" si="0"/>
        <v>25</v>
      </c>
      <c r="B32" s="68" t="s">
        <v>166</v>
      </c>
      <c r="C32" s="63" t="s">
        <v>159</v>
      </c>
      <c r="D32" s="113" t="s">
        <v>992</v>
      </c>
      <c r="E32" s="127" t="s">
        <v>444</v>
      </c>
      <c r="F32" s="114" t="s">
        <v>993</v>
      </c>
      <c r="G32" s="101">
        <v>40486</v>
      </c>
      <c r="H32" s="101">
        <v>40851</v>
      </c>
      <c r="I32" s="66" t="s">
        <v>984</v>
      </c>
    </row>
    <row r="33" spans="1:9" x14ac:dyDescent="0.2">
      <c r="A33" s="90">
        <f t="shared" si="0"/>
        <v>26</v>
      </c>
      <c r="B33" s="68" t="s">
        <v>50</v>
      </c>
      <c r="C33" s="63" t="s">
        <v>994</v>
      </c>
      <c r="D33" s="113" t="s">
        <v>1007</v>
      </c>
      <c r="E33" s="127" t="s">
        <v>444</v>
      </c>
      <c r="F33" s="114" t="s">
        <v>1008</v>
      </c>
      <c r="G33" s="101">
        <v>40485</v>
      </c>
      <c r="H33" s="101">
        <f>+G33+(365*1)</f>
        <v>40850</v>
      </c>
      <c r="I33" s="66" t="s">
        <v>101</v>
      </c>
    </row>
    <row r="34" spans="1:9" x14ac:dyDescent="0.2">
      <c r="A34" s="90">
        <f t="shared" si="0"/>
        <v>27</v>
      </c>
      <c r="B34" s="68" t="s">
        <v>166</v>
      </c>
      <c r="C34" s="63" t="s">
        <v>994</v>
      </c>
      <c r="D34" s="113" t="s">
        <v>995</v>
      </c>
      <c r="E34" s="127" t="s">
        <v>444</v>
      </c>
      <c r="F34" s="114" t="s">
        <v>996</v>
      </c>
      <c r="G34" s="101">
        <v>40501</v>
      </c>
      <c r="H34" s="101">
        <v>40866</v>
      </c>
      <c r="I34" s="66" t="s">
        <v>984</v>
      </c>
    </row>
    <row r="35" spans="1:9" x14ac:dyDescent="0.2">
      <c r="A35" s="90">
        <f t="shared" si="0"/>
        <v>28</v>
      </c>
      <c r="B35" s="68" t="s">
        <v>166</v>
      </c>
      <c r="C35" s="63" t="s">
        <v>157</v>
      </c>
      <c r="D35" s="113" t="s">
        <v>997</v>
      </c>
      <c r="E35" s="127"/>
      <c r="F35" s="114" t="s">
        <v>998</v>
      </c>
      <c r="G35" s="101">
        <v>40504</v>
      </c>
      <c r="H35" s="101">
        <v>40869</v>
      </c>
      <c r="I35" s="66" t="s">
        <v>984</v>
      </c>
    </row>
    <row r="36" spans="1:9" x14ac:dyDescent="0.2">
      <c r="A36" s="90">
        <f t="shared" si="0"/>
        <v>29</v>
      </c>
      <c r="B36" s="68" t="s">
        <v>166</v>
      </c>
      <c r="C36" s="63" t="s">
        <v>541</v>
      </c>
      <c r="D36" s="113"/>
      <c r="E36" s="127" t="s">
        <v>444</v>
      </c>
      <c r="F36" s="114" t="s">
        <v>999</v>
      </c>
      <c r="G36" s="101">
        <v>40476</v>
      </c>
      <c r="H36" s="101">
        <v>40841</v>
      </c>
      <c r="I36" s="66" t="s">
        <v>101</v>
      </c>
    </row>
    <row r="37" spans="1:9" x14ac:dyDescent="0.2">
      <c r="A37" s="90">
        <f t="shared" si="0"/>
        <v>30</v>
      </c>
      <c r="B37" s="68" t="s">
        <v>166</v>
      </c>
      <c r="C37" s="63" t="s">
        <v>1009</v>
      </c>
      <c r="D37" s="113" t="s">
        <v>1010</v>
      </c>
      <c r="E37" s="127"/>
      <c r="F37" s="114"/>
      <c r="G37" s="101">
        <v>40476</v>
      </c>
      <c r="H37" s="101">
        <f>+G37+(365*1)</f>
        <v>40841</v>
      </c>
      <c r="I37" s="66" t="s">
        <v>984</v>
      </c>
    </row>
    <row r="38" spans="1:9" ht="24" x14ac:dyDescent="0.2">
      <c r="A38" s="90">
        <f t="shared" si="0"/>
        <v>31</v>
      </c>
      <c r="B38" s="70" t="s">
        <v>50</v>
      </c>
      <c r="C38" s="63" t="s">
        <v>1000</v>
      </c>
      <c r="D38" s="117" t="s">
        <v>1001</v>
      </c>
      <c r="E38" s="128" t="s">
        <v>444</v>
      </c>
      <c r="F38" s="118" t="s">
        <v>1011</v>
      </c>
      <c r="G38" s="107">
        <v>38745</v>
      </c>
      <c r="H38" s="106">
        <f>+G38+(365*5)</f>
        <v>40570</v>
      </c>
      <c r="I38" s="63" t="s">
        <v>101</v>
      </c>
    </row>
    <row r="39" spans="1:9" ht="36" x14ac:dyDescent="0.2">
      <c r="A39" s="90">
        <f t="shared" si="0"/>
        <v>32</v>
      </c>
      <c r="B39" s="70" t="s">
        <v>166</v>
      </c>
      <c r="C39" s="63" t="s">
        <v>1000</v>
      </c>
      <c r="D39" s="117" t="s">
        <v>1001</v>
      </c>
      <c r="E39" s="128" t="s">
        <v>444</v>
      </c>
      <c r="F39" s="118" t="s">
        <v>1002</v>
      </c>
      <c r="G39" s="107">
        <v>38745</v>
      </c>
      <c r="H39" s="106">
        <v>40570</v>
      </c>
      <c r="I39" s="63" t="s">
        <v>1003</v>
      </c>
    </row>
    <row r="40" spans="1:9" x14ac:dyDescent="0.2">
      <c r="A40" s="90">
        <f t="shared" si="0"/>
        <v>33</v>
      </c>
      <c r="B40" s="70" t="s">
        <v>166</v>
      </c>
      <c r="C40" s="63" t="s">
        <v>1004</v>
      </c>
      <c r="D40" s="117" t="s">
        <v>1005</v>
      </c>
      <c r="E40" s="128" t="s">
        <v>444</v>
      </c>
      <c r="F40" s="118" t="s">
        <v>1006</v>
      </c>
      <c r="G40" s="107">
        <v>40479</v>
      </c>
      <c r="H40" s="106">
        <v>40844</v>
      </c>
      <c r="I40" s="63" t="s">
        <v>984</v>
      </c>
    </row>
    <row r="41" spans="1:9" x14ac:dyDescent="0.2">
      <c r="A41" s="90">
        <f t="shared" si="0"/>
        <v>34</v>
      </c>
      <c r="B41" s="70" t="s">
        <v>50</v>
      </c>
      <c r="C41" s="63" t="s">
        <v>1012</v>
      </c>
      <c r="D41" s="117" t="s">
        <v>1013</v>
      </c>
      <c r="E41" s="128" t="s">
        <v>444</v>
      </c>
      <c r="F41" s="118" t="s">
        <v>1014</v>
      </c>
      <c r="G41" s="107">
        <v>38825</v>
      </c>
      <c r="H41" s="106">
        <f>+G41+(365*5)</f>
        <v>40650</v>
      </c>
      <c r="I41" s="63" t="s">
        <v>101</v>
      </c>
    </row>
    <row r="42" spans="1:9" x14ac:dyDescent="0.2">
      <c r="A42" s="90">
        <f t="shared" si="0"/>
        <v>35</v>
      </c>
      <c r="B42" s="70" t="s">
        <v>50</v>
      </c>
      <c r="C42" s="63" t="s">
        <v>1015</v>
      </c>
      <c r="D42" s="117" t="s">
        <v>1016</v>
      </c>
      <c r="E42" s="128" t="s">
        <v>444</v>
      </c>
      <c r="F42" s="118" t="s">
        <v>1017</v>
      </c>
      <c r="G42" s="107">
        <v>38845</v>
      </c>
      <c r="H42" s="106">
        <f>+G42+(365*5)</f>
        <v>40670</v>
      </c>
      <c r="I42" s="63" t="s">
        <v>101</v>
      </c>
    </row>
    <row r="43" spans="1:9" x14ac:dyDescent="0.2">
      <c r="A43" s="90">
        <f t="shared" si="0"/>
        <v>36</v>
      </c>
      <c r="B43" s="70" t="s">
        <v>50</v>
      </c>
      <c r="C43" s="63" t="s">
        <v>1018</v>
      </c>
      <c r="D43" s="117" t="s">
        <v>1019</v>
      </c>
      <c r="E43" s="128" t="s">
        <v>444</v>
      </c>
      <c r="F43" s="118" t="s">
        <v>1020</v>
      </c>
      <c r="G43" s="107">
        <v>38869</v>
      </c>
      <c r="H43" s="106">
        <f>+G43+(365*5)</f>
        <v>40694</v>
      </c>
      <c r="I43" s="63" t="s">
        <v>101</v>
      </c>
    </row>
    <row r="44" spans="1:9" ht="24" x14ac:dyDescent="0.2">
      <c r="A44" s="90">
        <f t="shared" si="0"/>
        <v>37</v>
      </c>
      <c r="B44" s="70" t="s">
        <v>50</v>
      </c>
      <c r="C44" s="63" t="s">
        <v>1021</v>
      </c>
      <c r="D44" s="117" t="s">
        <v>1022</v>
      </c>
      <c r="E44" s="128" t="s">
        <v>444</v>
      </c>
      <c r="F44" s="118" t="s">
        <v>1023</v>
      </c>
      <c r="G44" s="107">
        <v>38909</v>
      </c>
      <c r="H44" s="106">
        <f>+G44+(365*5)</f>
        <v>40734</v>
      </c>
      <c r="I44" s="63" t="s">
        <v>101</v>
      </c>
    </row>
    <row r="45" spans="1:9" x14ac:dyDescent="0.2">
      <c r="A45" s="90">
        <f t="shared" si="0"/>
        <v>38</v>
      </c>
      <c r="B45" s="70" t="s">
        <v>50</v>
      </c>
      <c r="C45" s="63" t="s">
        <v>883</v>
      </c>
      <c r="D45" s="117" t="s">
        <v>1024</v>
      </c>
      <c r="E45" s="128" t="s">
        <v>444</v>
      </c>
      <c r="F45" s="118" t="s">
        <v>1025</v>
      </c>
      <c r="G45" s="101">
        <v>39037</v>
      </c>
      <c r="H45" s="106">
        <f>+G45+(365*5)</f>
        <v>40862</v>
      </c>
      <c r="I45" s="63" t="s">
        <v>101</v>
      </c>
    </row>
    <row r="46" spans="1:9" x14ac:dyDescent="0.2">
      <c r="A46" s="90">
        <f t="shared" si="0"/>
        <v>39</v>
      </c>
      <c r="B46" s="68" t="s">
        <v>166</v>
      </c>
      <c r="C46" s="99" t="s">
        <v>116</v>
      </c>
      <c r="D46" s="119" t="s">
        <v>61</v>
      </c>
      <c r="E46" s="314" t="s">
        <v>444</v>
      </c>
      <c r="F46" s="116" t="s">
        <v>394</v>
      </c>
      <c r="G46" s="100">
        <v>39682</v>
      </c>
      <c r="H46" s="101">
        <f>+G46+(365*2)</f>
        <v>40412</v>
      </c>
      <c r="I46" s="66" t="s">
        <v>117</v>
      </c>
    </row>
    <row r="47" spans="1:9" x14ac:dyDescent="0.2">
      <c r="A47" s="90">
        <f t="shared" si="0"/>
        <v>40</v>
      </c>
      <c r="B47" s="68" t="s">
        <v>166</v>
      </c>
      <c r="C47" s="99" t="s">
        <v>116</v>
      </c>
      <c r="D47" s="119" t="s">
        <v>1026</v>
      </c>
      <c r="E47" s="314" t="s">
        <v>444</v>
      </c>
      <c r="F47" s="116" t="s">
        <v>1027</v>
      </c>
      <c r="G47" s="100">
        <v>39636</v>
      </c>
      <c r="H47" s="101">
        <f>+G47+(365*3)</f>
        <v>40731</v>
      </c>
      <c r="I47" s="66" t="s">
        <v>115</v>
      </c>
    </row>
    <row r="48" spans="1:9" ht="24" x14ac:dyDescent="0.2">
      <c r="A48" s="90">
        <f t="shared" si="0"/>
        <v>41</v>
      </c>
      <c r="B48" s="68" t="s">
        <v>166</v>
      </c>
      <c r="C48" s="99" t="s">
        <v>116</v>
      </c>
      <c r="D48" s="119" t="s">
        <v>1028</v>
      </c>
      <c r="E48" s="314" t="s">
        <v>444</v>
      </c>
      <c r="F48" s="116" t="s">
        <v>1029</v>
      </c>
      <c r="G48" s="100">
        <v>39941</v>
      </c>
      <c r="H48" s="101">
        <f>+G48+(365*2)</f>
        <v>40671</v>
      </c>
      <c r="I48" s="66" t="s">
        <v>232</v>
      </c>
    </row>
    <row r="49" spans="1:9" ht="24" x14ac:dyDescent="0.2">
      <c r="A49" s="90">
        <f t="shared" si="0"/>
        <v>42</v>
      </c>
      <c r="B49" s="68" t="s">
        <v>166</v>
      </c>
      <c r="C49" s="99" t="s">
        <v>116</v>
      </c>
      <c r="D49" s="119" t="s">
        <v>535</v>
      </c>
      <c r="E49" s="314" t="s">
        <v>444</v>
      </c>
      <c r="F49" s="116" t="s">
        <v>536</v>
      </c>
      <c r="G49" s="100">
        <v>39567</v>
      </c>
      <c r="H49" s="101"/>
      <c r="I49" s="66" t="s">
        <v>537</v>
      </c>
    </row>
    <row r="50" spans="1:9" x14ac:dyDescent="0.2">
      <c r="A50" s="90">
        <f t="shared" si="0"/>
        <v>43</v>
      </c>
      <c r="B50" s="68" t="s">
        <v>166</v>
      </c>
      <c r="C50" s="99" t="s">
        <v>116</v>
      </c>
      <c r="D50" s="119" t="s">
        <v>8</v>
      </c>
      <c r="E50" s="314" t="s">
        <v>444</v>
      </c>
      <c r="F50" s="116" t="s">
        <v>9</v>
      </c>
      <c r="G50" s="100">
        <v>40582</v>
      </c>
      <c r="H50" s="101">
        <f>+G50+(365*1)</f>
        <v>40947</v>
      </c>
      <c r="I50" s="66" t="s">
        <v>2</v>
      </c>
    </row>
    <row r="51" spans="1:9" x14ac:dyDescent="0.2">
      <c r="A51" s="90">
        <f t="shared" si="0"/>
        <v>44</v>
      </c>
      <c r="B51" s="70" t="s">
        <v>50</v>
      </c>
      <c r="C51" s="63" t="s">
        <v>1030</v>
      </c>
      <c r="D51" s="117" t="s">
        <v>1031</v>
      </c>
      <c r="E51" s="128" t="s">
        <v>444</v>
      </c>
      <c r="F51" s="118" t="s">
        <v>1032</v>
      </c>
      <c r="G51" s="107">
        <v>39063</v>
      </c>
      <c r="H51" s="106">
        <f t="shared" ref="H51:H64" si="2">+G51+(365*5)</f>
        <v>40888</v>
      </c>
      <c r="I51" s="63" t="s">
        <v>1033</v>
      </c>
    </row>
    <row r="52" spans="1:9" ht="24" x14ac:dyDescent="0.2">
      <c r="A52" s="90">
        <f t="shared" si="0"/>
        <v>45</v>
      </c>
      <c r="B52" s="70" t="s">
        <v>50</v>
      </c>
      <c r="C52" s="63" t="s">
        <v>1034</v>
      </c>
      <c r="D52" s="117" t="s">
        <v>1035</v>
      </c>
      <c r="E52" s="128" t="s">
        <v>444</v>
      </c>
      <c r="F52" s="118" t="s">
        <v>1036</v>
      </c>
      <c r="G52" s="107">
        <v>39077</v>
      </c>
      <c r="H52" s="106">
        <f t="shared" si="2"/>
        <v>40902</v>
      </c>
      <c r="I52" s="63" t="s">
        <v>101</v>
      </c>
    </row>
    <row r="53" spans="1:9" ht="24" x14ac:dyDescent="0.2">
      <c r="A53" s="90">
        <f t="shared" si="0"/>
        <v>46</v>
      </c>
      <c r="B53" s="70" t="s">
        <v>50</v>
      </c>
      <c r="C53" s="63" t="s">
        <v>1034</v>
      </c>
      <c r="D53" s="117" t="s">
        <v>1037</v>
      </c>
      <c r="E53" s="135" t="s">
        <v>444</v>
      </c>
      <c r="F53" s="118" t="s">
        <v>1038</v>
      </c>
      <c r="G53" s="107">
        <v>38943</v>
      </c>
      <c r="H53" s="106">
        <f t="shared" si="2"/>
        <v>40768</v>
      </c>
      <c r="I53" s="63" t="s">
        <v>101</v>
      </c>
    </row>
    <row r="54" spans="1:9" x14ac:dyDescent="0.2">
      <c r="A54" s="90">
        <f t="shared" si="0"/>
        <v>47</v>
      </c>
      <c r="B54" s="72" t="s">
        <v>166</v>
      </c>
      <c r="C54" s="63" t="s">
        <v>570</v>
      </c>
      <c r="D54" s="117" t="s">
        <v>1039</v>
      </c>
      <c r="E54" s="135" t="s">
        <v>444</v>
      </c>
      <c r="F54" s="118" t="s">
        <v>1040</v>
      </c>
      <c r="G54" s="107">
        <v>38943</v>
      </c>
      <c r="H54" s="106">
        <f t="shared" si="2"/>
        <v>40768</v>
      </c>
      <c r="I54" s="63" t="s">
        <v>101</v>
      </c>
    </row>
    <row r="55" spans="1:9" ht="36" x14ac:dyDescent="0.2">
      <c r="A55" s="90">
        <f t="shared" si="0"/>
        <v>48</v>
      </c>
      <c r="B55" s="265" t="s">
        <v>1711</v>
      </c>
      <c r="C55" s="63" t="s">
        <v>570</v>
      </c>
      <c r="D55" s="117" t="s">
        <v>804</v>
      </c>
      <c r="E55" s="128" t="s">
        <v>444</v>
      </c>
      <c r="F55" s="118" t="s">
        <v>805</v>
      </c>
      <c r="G55" s="107">
        <v>40512</v>
      </c>
      <c r="H55" s="101">
        <f t="shared" si="2"/>
        <v>42337</v>
      </c>
      <c r="I55" s="63" t="s">
        <v>806</v>
      </c>
    </row>
    <row r="56" spans="1:9" ht="24" x14ac:dyDescent="0.2">
      <c r="A56" s="90">
        <f t="shared" si="0"/>
        <v>49</v>
      </c>
      <c r="B56" s="70" t="s">
        <v>50</v>
      </c>
      <c r="C56" s="63" t="s">
        <v>572</v>
      </c>
      <c r="D56" s="117" t="s">
        <v>29</v>
      </c>
      <c r="E56" s="128" t="s">
        <v>444</v>
      </c>
      <c r="F56" s="118" t="s">
        <v>574</v>
      </c>
      <c r="G56" s="107">
        <v>39128</v>
      </c>
      <c r="H56" s="106">
        <f t="shared" si="2"/>
        <v>40953</v>
      </c>
      <c r="I56" s="63" t="s">
        <v>101</v>
      </c>
    </row>
    <row r="57" spans="1:9" ht="24" x14ac:dyDescent="0.2">
      <c r="A57" s="90">
        <f t="shared" si="0"/>
        <v>50</v>
      </c>
      <c r="B57" s="70" t="s">
        <v>166</v>
      </c>
      <c r="C57" s="63" t="s">
        <v>572</v>
      </c>
      <c r="D57" s="117" t="s">
        <v>29</v>
      </c>
      <c r="E57" s="135" t="s">
        <v>444</v>
      </c>
      <c r="F57" s="118" t="s">
        <v>573</v>
      </c>
      <c r="G57" s="107">
        <v>39128</v>
      </c>
      <c r="H57" s="106">
        <f t="shared" si="2"/>
        <v>40953</v>
      </c>
      <c r="I57" s="63" t="s">
        <v>114</v>
      </c>
    </row>
    <row r="58" spans="1:9" x14ac:dyDescent="0.2">
      <c r="A58" s="90">
        <f t="shared" si="0"/>
        <v>51</v>
      </c>
      <c r="B58" s="70" t="s">
        <v>50</v>
      </c>
      <c r="C58" s="63" t="s">
        <v>128</v>
      </c>
      <c r="D58" s="117" t="s">
        <v>30</v>
      </c>
      <c r="E58" s="128" t="s">
        <v>444</v>
      </c>
      <c r="F58" s="118" t="s">
        <v>519</v>
      </c>
      <c r="G58" s="107">
        <v>39127</v>
      </c>
      <c r="H58" s="106">
        <f t="shared" si="2"/>
        <v>40952</v>
      </c>
      <c r="I58" s="63" t="s">
        <v>101</v>
      </c>
    </row>
    <row r="59" spans="1:9" ht="24" x14ac:dyDescent="0.2">
      <c r="A59" s="90">
        <f t="shared" si="0"/>
        <v>52</v>
      </c>
      <c r="B59" s="70" t="s">
        <v>50</v>
      </c>
      <c r="C59" s="63" t="s">
        <v>575</v>
      </c>
      <c r="D59" s="117" t="s">
        <v>520</v>
      </c>
      <c r="E59" s="128" t="s">
        <v>444</v>
      </c>
      <c r="F59" s="118" t="s">
        <v>365</v>
      </c>
      <c r="G59" s="107">
        <v>39261</v>
      </c>
      <c r="H59" s="106">
        <f t="shared" si="2"/>
        <v>41086</v>
      </c>
      <c r="I59" s="63" t="s">
        <v>101</v>
      </c>
    </row>
    <row r="60" spans="1:9" x14ac:dyDescent="0.2">
      <c r="A60" s="90">
        <f t="shared" si="0"/>
        <v>53</v>
      </c>
      <c r="B60" s="70" t="s">
        <v>50</v>
      </c>
      <c r="C60" s="63" t="s">
        <v>366</v>
      </c>
      <c r="D60" s="117" t="s">
        <v>521</v>
      </c>
      <c r="E60" s="128" t="s">
        <v>444</v>
      </c>
      <c r="F60" s="118" t="s">
        <v>367</v>
      </c>
      <c r="G60" s="107">
        <v>39304</v>
      </c>
      <c r="H60" s="106">
        <f t="shared" si="2"/>
        <v>41129</v>
      </c>
      <c r="I60" s="63" t="s">
        <v>101</v>
      </c>
    </row>
    <row r="61" spans="1:9" x14ac:dyDescent="0.2">
      <c r="A61" s="90">
        <f t="shared" si="0"/>
        <v>54</v>
      </c>
      <c r="B61" s="70" t="s">
        <v>50</v>
      </c>
      <c r="C61" s="63" t="s">
        <v>120</v>
      </c>
      <c r="D61" s="117" t="s">
        <v>31</v>
      </c>
      <c r="E61" s="128" t="s">
        <v>444</v>
      </c>
      <c r="F61" s="118" t="s">
        <v>522</v>
      </c>
      <c r="G61" s="107">
        <v>39303</v>
      </c>
      <c r="H61" s="106">
        <f t="shared" si="2"/>
        <v>41128</v>
      </c>
      <c r="I61" s="63" t="s">
        <v>101</v>
      </c>
    </row>
    <row r="62" spans="1:9" x14ac:dyDescent="0.2">
      <c r="A62" s="90">
        <f t="shared" si="0"/>
        <v>55</v>
      </c>
      <c r="B62" s="68" t="s">
        <v>166</v>
      </c>
      <c r="C62" s="63" t="s">
        <v>514</v>
      </c>
      <c r="D62" s="119" t="s">
        <v>129</v>
      </c>
      <c r="E62" s="314" t="s">
        <v>444</v>
      </c>
      <c r="F62" s="116" t="s">
        <v>170</v>
      </c>
      <c r="G62" s="107">
        <v>39303</v>
      </c>
      <c r="H62" s="106">
        <f t="shared" si="2"/>
        <v>41128</v>
      </c>
      <c r="I62" s="63" t="s">
        <v>119</v>
      </c>
    </row>
    <row r="63" spans="1:9" ht="24" x14ac:dyDescent="0.2">
      <c r="A63" s="90">
        <f t="shared" si="0"/>
        <v>56</v>
      </c>
      <c r="B63" s="68" t="s">
        <v>50</v>
      </c>
      <c r="C63" s="63" t="s">
        <v>368</v>
      </c>
      <c r="D63" s="119" t="s">
        <v>523</v>
      </c>
      <c r="E63" s="314" t="s">
        <v>444</v>
      </c>
      <c r="F63" s="116" t="s">
        <v>369</v>
      </c>
      <c r="G63" s="100">
        <v>39310</v>
      </c>
      <c r="H63" s="101">
        <f t="shared" si="2"/>
        <v>41135</v>
      </c>
      <c r="I63" s="66" t="s">
        <v>118</v>
      </c>
    </row>
    <row r="64" spans="1:9" ht="24" x14ac:dyDescent="0.2">
      <c r="A64" s="90">
        <f t="shared" si="0"/>
        <v>57</v>
      </c>
      <c r="B64" s="68" t="s">
        <v>166</v>
      </c>
      <c r="C64" s="63" t="s">
        <v>368</v>
      </c>
      <c r="D64" s="119" t="s">
        <v>529</v>
      </c>
      <c r="E64" s="314" t="s">
        <v>444</v>
      </c>
      <c r="F64" s="116" t="s">
        <v>530</v>
      </c>
      <c r="G64" s="100">
        <v>39310</v>
      </c>
      <c r="H64" s="101">
        <f t="shared" si="2"/>
        <v>41135</v>
      </c>
      <c r="I64" s="66" t="s">
        <v>534</v>
      </c>
    </row>
    <row r="65" spans="1:10" x14ac:dyDescent="0.2">
      <c r="A65" s="90">
        <f t="shared" si="0"/>
        <v>58</v>
      </c>
      <c r="B65" s="68" t="s">
        <v>166</v>
      </c>
      <c r="C65" s="63" t="s">
        <v>181</v>
      </c>
      <c r="D65" s="119" t="s">
        <v>4</v>
      </c>
      <c r="E65" s="314" t="s">
        <v>444</v>
      </c>
      <c r="F65" s="116" t="s">
        <v>5</v>
      </c>
      <c r="G65" s="100">
        <v>40582</v>
      </c>
      <c r="H65" s="101">
        <f>+G65+(365*1)</f>
        <v>40947</v>
      </c>
      <c r="I65" s="66" t="s">
        <v>3</v>
      </c>
    </row>
    <row r="66" spans="1:10" ht="36" x14ac:dyDescent="0.2">
      <c r="A66" s="90">
        <f t="shared" si="0"/>
        <v>59</v>
      </c>
      <c r="B66" s="68" t="s">
        <v>166</v>
      </c>
      <c r="C66" s="63" t="s">
        <v>181</v>
      </c>
      <c r="D66" s="119" t="s">
        <v>782</v>
      </c>
      <c r="E66" s="314" t="s">
        <v>444</v>
      </c>
      <c r="F66" s="116" t="s">
        <v>783</v>
      </c>
      <c r="G66" s="100">
        <v>40792</v>
      </c>
      <c r="H66" s="101">
        <f>+G66+(365*1)</f>
        <v>41157</v>
      </c>
      <c r="I66" s="66" t="s">
        <v>1298</v>
      </c>
    </row>
    <row r="67" spans="1:10" ht="36" x14ac:dyDescent="0.2">
      <c r="A67" s="90">
        <f t="shared" si="0"/>
        <v>60</v>
      </c>
      <c r="B67" s="68" t="s">
        <v>166</v>
      </c>
      <c r="C67" s="63" t="s">
        <v>181</v>
      </c>
      <c r="D67" s="119" t="s">
        <v>1041</v>
      </c>
      <c r="E67" s="314" t="s">
        <v>444</v>
      </c>
      <c r="F67" s="116" t="s">
        <v>1042</v>
      </c>
      <c r="G67" s="100">
        <v>40792</v>
      </c>
      <c r="H67" s="101"/>
      <c r="I67" s="66" t="s">
        <v>1043</v>
      </c>
    </row>
    <row r="68" spans="1:10" x14ac:dyDescent="0.2">
      <c r="A68" s="90">
        <f t="shared" si="0"/>
        <v>61</v>
      </c>
      <c r="B68" s="68" t="s">
        <v>50</v>
      </c>
      <c r="C68" s="63" t="s">
        <v>370</v>
      </c>
      <c r="D68" s="119" t="s">
        <v>32</v>
      </c>
      <c r="E68" s="314" t="s">
        <v>444</v>
      </c>
      <c r="F68" s="116" t="s">
        <v>524</v>
      </c>
      <c r="G68" s="100">
        <v>39331</v>
      </c>
      <c r="H68" s="101">
        <f>+G68+(365*5)</f>
        <v>41156</v>
      </c>
      <c r="I68" s="63" t="s">
        <v>101</v>
      </c>
    </row>
    <row r="69" spans="1:10" ht="24" x14ac:dyDescent="0.2">
      <c r="A69" s="90">
        <f t="shared" si="0"/>
        <v>62</v>
      </c>
      <c r="B69" s="68" t="s">
        <v>166</v>
      </c>
      <c r="C69" s="63" t="s">
        <v>515</v>
      </c>
      <c r="D69" s="119" t="s">
        <v>517</v>
      </c>
      <c r="E69" s="314" t="s">
        <v>444</v>
      </c>
      <c r="F69" s="116" t="s">
        <v>516</v>
      </c>
      <c r="G69" s="100">
        <v>39331</v>
      </c>
      <c r="H69" s="101">
        <f>+G69+(365*5)</f>
        <v>41156</v>
      </c>
      <c r="I69" s="66" t="s">
        <v>121</v>
      </c>
    </row>
    <row r="70" spans="1:10" ht="24" x14ac:dyDescent="0.2">
      <c r="A70" s="90">
        <f t="shared" si="0"/>
        <v>63</v>
      </c>
      <c r="B70" s="68" t="s">
        <v>50</v>
      </c>
      <c r="C70" s="63" t="s">
        <v>122</v>
      </c>
      <c r="D70" s="119" t="s">
        <v>33</v>
      </c>
      <c r="E70" s="314" t="s">
        <v>444</v>
      </c>
      <c r="F70" s="116" t="s">
        <v>525</v>
      </c>
      <c r="G70" s="100">
        <v>39197</v>
      </c>
      <c r="H70" s="101">
        <f>+G70+(365*5)</f>
        <v>41022</v>
      </c>
      <c r="I70" s="66" t="s">
        <v>126</v>
      </c>
    </row>
    <row r="71" spans="1:10" x14ac:dyDescent="0.2">
      <c r="A71" s="90">
        <f t="shared" si="0"/>
        <v>64</v>
      </c>
      <c r="B71" s="68" t="s">
        <v>50</v>
      </c>
      <c r="C71" s="63" t="s">
        <v>578</v>
      </c>
      <c r="D71" s="119" t="s">
        <v>34</v>
      </c>
      <c r="E71" s="314" t="s">
        <v>444</v>
      </c>
      <c r="F71" s="116" t="s">
        <v>526</v>
      </c>
      <c r="G71" s="100">
        <v>39384</v>
      </c>
      <c r="H71" s="100">
        <f>+G71+(365*5)</f>
        <v>41209</v>
      </c>
      <c r="I71" s="63" t="s">
        <v>101</v>
      </c>
    </row>
    <row r="72" spans="1:10" x14ac:dyDescent="0.2">
      <c r="A72" s="90">
        <f t="shared" si="0"/>
        <v>65</v>
      </c>
      <c r="B72" s="68" t="s">
        <v>166</v>
      </c>
      <c r="C72" s="63" t="s">
        <v>578</v>
      </c>
      <c r="D72" s="119" t="s">
        <v>1044</v>
      </c>
      <c r="E72" s="314" t="s">
        <v>444</v>
      </c>
      <c r="F72" s="116" t="s">
        <v>1045</v>
      </c>
      <c r="G72" s="100">
        <v>40742</v>
      </c>
      <c r="H72" s="100">
        <v>40908</v>
      </c>
      <c r="I72" s="63" t="s">
        <v>1046</v>
      </c>
    </row>
    <row r="73" spans="1:10" x14ac:dyDescent="0.2">
      <c r="A73" s="90">
        <f t="shared" ref="A73:A136" si="3">+A72+1</f>
        <v>66</v>
      </c>
      <c r="B73" s="68" t="s">
        <v>166</v>
      </c>
      <c r="C73" s="63" t="s">
        <v>372</v>
      </c>
      <c r="D73" s="119" t="s">
        <v>36</v>
      </c>
      <c r="E73" s="314" t="s">
        <v>444</v>
      </c>
      <c r="F73" s="116" t="s">
        <v>518</v>
      </c>
      <c r="G73" s="100">
        <v>39323</v>
      </c>
      <c r="H73" s="100">
        <f>+G73+(365*5)</f>
        <v>41148</v>
      </c>
      <c r="I73" s="66" t="s">
        <v>119</v>
      </c>
    </row>
    <row r="74" spans="1:10" ht="24" x14ac:dyDescent="0.2">
      <c r="A74" s="90">
        <f t="shared" si="3"/>
        <v>67</v>
      </c>
      <c r="B74" s="72" t="s">
        <v>236</v>
      </c>
      <c r="C74" s="63" t="s">
        <v>576</v>
      </c>
      <c r="D74" s="115">
        <v>5</v>
      </c>
      <c r="E74" s="314"/>
      <c r="F74" s="115"/>
      <c r="G74" s="100">
        <v>33639</v>
      </c>
      <c r="H74" s="100">
        <v>40943</v>
      </c>
      <c r="I74" s="65" t="s">
        <v>577</v>
      </c>
    </row>
    <row r="75" spans="1:10" ht="24" x14ac:dyDescent="0.2">
      <c r="A75" s="90">
        <f t="shared" si="3"/>
        <v>68</v>
      </c>
      <c r="B75" s="68" t="s">
        <v>166</v>
      </c>
      <c r="C75" s="63" t="s">
        <v>576</v>
      </c>
      <c r="D75" s="119" t="s">
        <v>1047</v>
      </c>
      <c r="E75" s="314" t="s">
        <v>444</v>
      </c>
      <c r="F75" s="116" t="s">
        <v>1048</v>
      </c>
      <c r="G75" s="100">
        <v>40540</v>
      </c>
      <c r="H75" s="101">
        <f>+G75+(364*1)</f>
        <v>40904</v>
      </c>
      <c r="I75" s="66" t="s">
        <v>1049</v>
      </c>
    </row>
    <row r="76" spans="1:10" x14ac:dyDescent="0.2">
      <c r="A76" s="90">
        <f t="shared" si="3"/>
        <v>69</v>
      </c>
      <c r="B76" s="68" t="s">
        <v>166</v>
      </c>
      <c r="C76" s="63" t="s">
        <v>576</v>
      </c>
      <c r="D76" s="119" t="s">
        <v>0</v>
      </c>
      <c r="E76" s="314" t="s">
        <v>444</v>
      </c>
      <c r="F76" s="116" t="s">
        <v>1</v>
      </c>
      <c r="G76" s="100">
        <v>40582</v>
      </c>
      <c r="H76" s="101">
        <f>+G76+(364*1)</f>
        <v>40946</v>
      </c>
      <c r="I76" s="66" t="s">
        <v>2</v>
      </c>
    </row>
    <row r="77" spans="1:10" ht="24" x14ac:dyDescent="0.2">
      <c r="A77" s="90">
        <f t="shared" si="3"/>
        <v>70</v>
      </c>
      <c r="B77" s="68" t="s">
        <v>166</v>
      </c>
      <c r="C77" s="63" t="s">
        <v>576</v>
      </c>
      <c r="D77" s="119" t="s">
        <v>789</v>
      </c>
      <c r="E77" s="314" t="s">
        <v>444</v>
      </c>
      <c r="F77" s="116" t="s">
        <v>790</v>
      </c>
      <c r="G77" s="100">
        <v>40795</v>
      </c>
      <c r="H77" s="101">
        <f>+G77+(364*1)</f>
        <v>41159</v>
      </c>
      <c r="I77" s="66" t="s">
        <v>791</v>
      </c>
    </row>
    <row r="78" spans="1:10" ht="24" x14ac:dyDescent="0.2">
      <c r="A78" s="90">
        <f t="shared" si="3"/>
        <v>71</v>
      </c>
      <c r="B78" s="68" t="s">
        <v>166</v>
      </c>
      <c r="C78" s="63" t="s">
        <v>182</v>
      </c>
      <c r="D78" s="119" t="s">
        <v>183</v>
      </c>
      <c r="E78" s="314" t="s">
        <v>444</v>
      </c>
      <c r="F78" s="116" t="s">
        <v>184</v>
      </c>
      <c r="G78" s="100">
        <v>40213</v>
      </c>
      <c r="H78" s="101">
        <f>+G78+(365*2)</f>
        <v>40943</v>
      </c>
      <c r="I78" s="63" t="s">
        <v>18</v>
      </c>
    </row>
    <row r="79" spans="1:10" ht="56.25" x14ac:dyDescent="0.2">
      <c r="A79" s="90">
        <f t="shared" si="3"/>
        <v>72</v>
      </c>
      <c r="B79" s="83" t="s">
        <v>166</v>
      </c>
      <c r="C79" s="63" t="s">
        <v>483</v>
      </c>
      <c r="D79" s="119" t="s">
        <v>1050</v>
      </c>
      <c r="E79" s="314" t="s">
        <v>444</v>
      </c>
      <c r="F79" s="116" t="s">
        <v>1051</v>
      </c>
      <c r="G79" s="100">
        <v>39595</v>
      </c>
      <c r="H79" s="101">
        <f>+G79+(365*3)</f>
        <v>40690</v>
      </c>
      <c r="I79" s="102" t="s">
        <v>1052</v>
      </c>
    </row>
    <row r="80" spans="1:10" ht="56.25" x14ac:dyDescent="0.2">
      <c r="A80" s="90">
        <f t="shared" si="3"/>
        <v>73</v>
      </c>
      <c r="B80" s="83" t="s">
        <v>236</v>
      </c>
      <c r="C80" s="63" t="s">
        <v>483</v>
      </c>
      <c r="D80" s="119" t="s">
        <v>1053</v>
      </c>
      <c r="E80" s="314" t="s">
        <v>444</v>
      </c>
      <c r="F80" s="116" t="s">
        <v>1054</v>
      </c>
      <c r="G80" s="100" t="s">
        <v>1055</v>
      </c>
      <c r="H80" s="101"/>
      <c r="I80" s="102" t="s">
        <v>1052</v>
      </c>
      <c r="J80" s="103">
        <v>2010</v>
      </c>
    </row>
    <row r="81" spans="1:10" ht="12.75" x14ac:dyDescent="0.2">
      <c r="A81" s="90">
        <f t="shared" si="3"/>
        <v>74</v>
      </c>
      <c r="B81" s="83" t="s">
        <v>166</v>
      </c>
      <c r="C81" s="63" t="s">
        <v>483</v>
      </c>
      <c r="D81" s="119" t="s">
        <v>1026</v>
      </c>
      <c r="E81" s="314" t="s">
        <v>444</v>
      </c>
      <c r="F81" s="116" t="s">
        <v>1056</v>
      </c>
      <c r="G81" s="100">
        <v>39636</v>
      </c>
      <c r="H81" s="101">
        <v>40731</v>
      </c>
      <c r="I81" s="102" t="s">
        <v>115</v>
      </c>
      <c r="J81" s="103">
        <v>2008</v>
      </c>
    </row>
    <row r="82" spans="1:10" ht="12.75" x14ac:dyDescent="0.2">
      <c r="A82" s="90">
        <f t="shared" si="3"/>
        <v>75</v>
      </c>
      <c r="B82" s="83" t="s">
        <v>166</v>
      </c>
      <c r="C82" s="63" t="s">
        <v>483</v>
      </c>
      <c r="D82" s="119" t="s">
        <v>1057</v>
      </c>
      <c r="E82" s="314" t="s">
        <v>444</v>
      </c>
      <c r="F82" s="116" t="s">
        <v>1058</v>
      </c>
      <c r="G82" s="100">
        <v>40211</v>
      </c>
      <c r="H82" s="101">
        <v>40576</v>
      </c>
      <c r="I82" s="102" t="s">
        <v>1059</v>
      </c>
      <c r="J82" s="103">
        <v>2010</v>
      </c>
    </row>
    <row r="83" spans="1:10" x14ac:dyDescent="0.2">
      <c r="A83" s="90">
        <f t="shared" si="3"/>
        <v>76</v>
      </c>
      <c r="B83" s="68" t="s">
        <v>166</v>
      </c>
      <c r="C83" s="63" t="s">
        <v>483</v>
      </c>
      <c r="D83" s="119" t="s">
        <v>6</v>
      </c>
      <c r="E83" s="314" t="s">
        <v>444</v>
      </c>
      <c r="F83" s="116" t="s">
        <v>7</v>
      </c>
      <c r="G83" s="100">
        <v>40582</v>
      </c>
      <c r="H83" s="101">
        <f>+G83+(365*1)</f>
        <v>40947</v>
      </c>
      <c r="I83" s="66" t="s">
        <v>3</v>
      </c>
    </row>
    <row r="84" spans="1:10" x14ac:dyDescent="0.2">
      <c r="A84" s="90">
        <f t="shared" si="3"/>
        <v>77</v>
      </c>
      <c r="B84" s="68" t="s">
        <v>50</v>
      </c>
      <c r="C84" s="63" t="s">
        <v>1060</v>
      </c>
      <c r="D84" s="119" t="s">
        <v>1061</v>
      </c>
      <c r="E84" s="314" t="s">
        <v>444</v>
      </c>
      <c r="F84" s="116" t="s">
        <v>1062</v>
      </c>
      <c r="G84" s="100">
        <v>39669</v>
      </c>
      <c r="H84" s="101">
        <f>+G84+(365*3)</f>
        <v>40764</v>
      </c>
      <c r="I84" s="66" t="s">
        <v>101</v>
      </c>
    </row>
    <row r="85" spans="1:10" ht="36" x14ac:dyDescent="0.2">
      <c r="A85" s="90">
        <f t="shared" si="3"/>
        <v>78</v>
      </c>
      <c r="B85" s="68" t="s">
        <v>166</v>
      </c>
      <c r="C85" s="63" t="s">
        <v>580</v>
      </c>
      <c r="D85" s="119" t="s">
        <v>1063</v>
      </c>
      <c r="E85" s="314" t="s">
        <v>444</v>
      </c>
      <c r="F85" s="116" t="s">
        <v>1064</v>
      </c>
      <c r="G85" s="100">
        <v>39681</v>
      </c>
      <c r="H85" s="101">
        <f>+G85+(365*3)</f>
        <v>40776</v>
      </c>
      <c r="I85" s="66" t="s">
        <v>1065</v>
      </c>
    </row>
    <row r="86" spans="1:10" x14ac:dyDescent="0.2">
      <c r="A86" s="90">
        <f t="shared" si="3"/>
        <v>79</v>
      </c>
      <c r="B86" s="68" t="s">
        <v>166</v>
      </c>
      <c r="C86" s="71" t="s">
        <v>445</v>
      </c>
      <c r="D86" s="115" t="s">
        <v>10</v>
      </c>
      <c r="E86" s="314" t="s">
        <v>444</v>
      </c>
      <c r="F86" s="116" t="s">
        <v>11</v>
      </c>
      <c r="G86" s="104">
        <v>40582</v>
      </c>
      <c r="H86" s="101">
        <f>+G86+(365*1)</f>
        <v>40947</v>
      </c>
      <c r="I86" s="66" t="s">
        <v>3</v>
      </c>
    </row>
    <row r="87" spans="1:10" x14ac:dyDescent="0.2">
      <c r="A87" s="90">
        <f t="shared" si="3"/>
        <v>80</v>
      </c>
      <c r="B87" s="68" t="s">
        <v>166</v>
      </c>
      <c r="C87" s="71" t="s">
        <v>445</v>
      </c>
      <c r="D87" s="115" t="s">
        <v>1066</v>
      </c>
      <c r="E87" s="314" t="s">
        <v>444</v>
      </c>
      <c r="F87" s="116" t="s">
        <v>1067</v>
      </c>
      <c r="G87" s="104">
        <v>39647</v>
      </c>
      <c r="H87" s="101">
        <f>+G87+(365*3)</f>
        <v>40742</v>
      </c>
      <c r="I87" s="66" t="s">
        <v>115</v>
      </c>
    </row>
    <row r="88" spans="1:10" ht="12.75" x14ac:dyDescent="0.2">
      <c r="A88" s="90">
        <f t="shared" si="3"/>
        <v>81</v>
      </c>
      <c r="B88" s="83" t="s">
        <v>166</v>
      </c>
      <c r="C88" s="71" t="s">
        <v>445</v>
      </c>
      <c r="D88" s="115" t="s">
        <v>1068</v>
      </c>
      <c r="E88" s="314" t="s">
        <v>444</v>
      </c>
      <c r="F88" s="116" t="s">
        <v>1069</v>
      </c>
      <c r="G88" s="104">
        <v>40213</v>
      </c>
      <c r="H88" s="101">
        <f>+G88+(365*1)</f>
        <v>40578</v>
      </c>
      <c r="I88" s="102" t="s">
        <v>1059</v>
      </c>
      <c r="J88" s="103">
        <v>2010</v>
      </c>
    </row>
    <row r="89" spans="1:10" x14ac:dyDescent="0.2">
      <c r="A89" s="90">
        <f t="shared" si="3"/>
        <v>82</v>
      </c>
      <c r="B89" s="68" t="s">
        <v>166</v>
      </c>
      <c r="C89" s="71" t="s">
        <v>445</v>
      </c>
      <c r="D89" s="115" t="s">
        <v>10</v>
      </c>
      <c r="E89" s="314" t="s">
        <v>444</v>
      </c>
      <c r="F89" s="116" t="s">
        <v>11</v>
      </c>
      <c r="G89" s="104">
        <v>40582</v>
      </c>
      <c r="H89" s="101">
        <f>+G89+(365*1)</f>
        <v>40947</v>
      </c>
      <c r="I89" s="66" t="s">
        <v>3</v>
      </c>
    </row>
    <row r="90" spans="1:10" x14ac:dyDescent="0.2">
      <c r="A90" s="90">
        <f t="shared" si="3"/>
        <v>83</v>
      </c>
      <c r="B90" s="68" t="s">
        <v>166</v>
      </c>
      <c r="C90" s="71" t="s">
        <v>445</v>
      </c>
      <c r="D90" s="115" t="s">
        <v>850</v>
      </c>
      <c r="E90" s="314" t="s">
        <v>444</v>
      </c>
      <c r="F90" s="116" t="s">
        <v>851</v>
      </c>
      <c r="G90" s="104">
        <v>40813</v>
      </c>
      <c r="H90" s="101">
        <f>+G90+(365*1)</f>
        <v>41178</v>
      </c>
      <c r="I90" s="66" t="s">
        <v>852</v>
      </c>
    </row>
    <row r="91" spans="1:10" x14ac:dyDescent="0.2">
      <c r="A91" s="90">
        <f t="shared" si="3"/>
        <v>84</v>
      </c>
      <c r="B91" s="68" t="s">
        <v>50</v>
      </c>
      <c r="C91" s="71" t="s">
        <v>265</v>
      </c>
      <c r="D91" s="115" t="s">
        <v>266</v>
      </c>
      <c r="E91" s="136" t="s">
        <v>444</v>
      </c>
      <c r="F91" s="116" t="s">
        <v>267</v>
      </c>
      <c r="G91" s="111">
        <v>40035</v>
      </c>
      <c r="H91" s="101">
        <f>+G91+(365*3)</f>
        <v>41130</v>
      </c>
      <c r="I91" s="66" t="s">
        <v>101</v>
      </c>
    </row>
    <row r="92" spans="1:10" ht="24" x14ac:dyDescent="0.2">
      <c r="A92" s="90">
        <f t="shared" si="3"/>
        <v>85</v>
      </c>
      <c r="B92" s="68" t="s">
        <v>166</v>
      </c>
      <c r="C92" s="66" t="s">
        <v>297</v>
      </c>
      <c r="D92" s="115" t="s">
        <v>1070</v>
      </c>
      <c r="E92" s="136"/>
      <c r="F92" s="116"/>
      <c r="G92" s="112">
        <v>40437</v>
      </c>
      <c r="H92" s="101">
        <f>+G92+(365*1)</f>
        <v>40802</v>
      </c>
      <c r="I92" s="66" t="s">
        <v>1071</v>
      </c>
    </row>
    <row r="93" spans="1:10" ht="24" x14ac:dyDescent="0.2">
      <c r="A93" s="90">
        <f t="shared" si="3"/>
        <v>86</v>
      </c>
      <c r="B93" s="68" t="s">
        <v>50</v>
      </c>
      <c r="C93" s="71" t="s">
        <v>388</v>
      </c>
      <c r="D93" s="115"/>
      <c r="E93" s="314"/>
      <c r="F93" s="116"/>
      <c r="G93" s="111">
        <v>39890</v>
      </c>
      <c r="H93" s="101">
        <f>+G93+(365*3)</f>
        <v>40985</v>
      </c>
      <c r="I93" s="66" t="s">
        <v>389</v>
      </c>
    </row>
    <row r="94" spans="1:10" ht="24" x14ac:dyDescent="0.2">
      <c r="A94" s="90">
        <f t="shared" si="3"/>
        <v>87</v>
      </c>
      <c r="B94" s="68" t="s">
        <v>50</v>
      </c>
      <c r="C94" s="71" t="s">
        <v>330</v>
      </c>
      <c r="D94" s="115" t="s">
        <v>331</v>
      </c>
      <c r="E94" s="314" t="s">
        <v>444</v>
      </c>
      <c r="F94" s="116" t="s">
        <v>332</v>
      </c>
      <c r="G94" s="111">
        <v>39891</v>
      </c>
      <c r="H94" s="101">
        <f>+G94+(365*3)</f>
        <v>40986</v>
      </c>
      <c r="I94" s="66" t="s">
        <v>101</v>
      </c>
    </row>
    <row r="95" spans="1:10" ht="24" x14ac:dyDescent="0.2">
      <c r="A95" s="90">
        <f t="shared" si="3"/>
        <v>88</v>
      </c>
      <c r="B95" s="68" t="s">
        <v>166</v>
      </c>
      <c r="C95" s="71" t="s">
        <v>1073</v>
      </c>
      <c r="D95" s="115" t="s">
        <v>1072</v>
      </c>
      <c r="E95" s="314"/>
      <c r="F95" s="116"/>
      <c r="G95" s="111">
        <v>40469</v>
      </c>
      <c r="H95" s="101">
        <f>+G95+(365*1)</f>
        <v>40834</v>
      </c>
      <c r="I95" s="66" t="s">
        <v>1071</v>
      </c>
    </row>
    <row r="96" spans="1:10" x14ac:dyDescent="0.2">
      <c r="A96" s="90">
        <f t="shared" si="3"/>
        <v>89</v>
      </c>
      <c r="B96" s="68" t="s">
        <v>166</v>
      </c>
      <c r="C96" s="71" t="s">
        <v>1077</v>
      </c>
      <c r="D96" s="115" t="s">
        <v>1076</v>
      </c>
      <c r="E96" s="314" t="s">
        <v>444</v>
      </c>
      <c r="F96" s="116" t="s">
        <v>1075</v>
      </c>
      <c r="G96" s="111">
        <v>40462</v>
      </c>
      <c r="H96" s="101">
        <f>+G96+(365*1)</f>
        <v>40827</v>
      </c>
      <c r="I96" s="66" t="s">
        <v>1074</v>
      </c>
    </row>
    <row r="97" spans="1:9" ht="24" x14ac:dyDescent="0.2">
      <c r="A97" s="90">
        <f t="shared" si="3"/>
        <v>90</v>
      </c>
      <c r="B97" s="68" t="s">
        <v>166</v>
      </c>
      <c r="C97" s="71" t="s">
        <v>596</v>
      </c>
      <c r="D97" s="115" t="s">
        <v>597</v>
      </c>
      <c r="E97" s="314" t="s">
        <v>444</v>
      </c>
      <c r="F97" s="116" t="s">
        <v>598</v>
      </c>
      <c r="G97" s="111">
        <v>40602</v>
      </c>
      <c r="H97" s="101">
        <f>+G97+(365*1)</f>
        <v>40967</v>
      </c>
      <c r="I97" s="66" t="s">
        <v>786</v>
      </c>
    </row>
    <row r="98" spans="1:9" x14ac:dyDescent="0.2">
      <c r="A98" s="90">
        <f t="shared" si="3"/>
        <v>91</v>
      </c>
      <c r="B98" s="68" t="s">
        <v>50</v>
      </c>
      <c r="C98" s="71" t="s">
        <v>596</v>
      </c>
      <c r="D98" s="115" t="s">
        <v>787</v>
      </c>
      <c r="E98" s="314" t="s">
        <v>444</v>
      </c>
      <c r="F98" s="116" t="s">
        <v>788</v>
      </c>
      <c r="G98" s="111">
        <v>40800</v>
      </c>
      <c r="H98" s="101">
        <f>+G98+(365*1)</f>
        <v>41165</v>
      </c>
      <c r="I98" s="66" t="s">
        <v>101</v>
      </c>
    </row>
    <row r="99" spans="1:9" x14ac:dyDescent="0.2">
      <c r="A99" s="90">
        <f t="shared" si="3"/>
        <v>92</v>
      </c>
      <c r="B99" s="62" t="s">
        <v>50</v>
      </c>
      <c r="C99" s="71" t="s">
        <v>660</v>
      </c>
      <c r="D99" s="113" t="s">
        <v>661</v>
      </c>
      <c r="E99" s="127" t="s">
        <v>444</v>
      </c>
      <c r="F99" s="114" t="s">
        <v>662</v>
      </c>
      <c r="G99" s="78">
        <v>39391</v>
      </c>
      <c r="H99" s="101">
        <f>+G99+(365*5)</f>
        <v>41216</v>
      </c>
      <c r="I99" s="66" t="s">
        <v>101</v>
      </c>
    </row>
    <row r="100" spans="1:9" ht="48" x14ac:dyDescent="0.2">
      <c r="A100" s="90">
        <f t="shared" si="3"/>
        <v>93</v>
      </c>
      <c r="B100" s="62" t="s">
        <v>166</v>
      </c>
      <c r="C100" s="71" t="s">
        <v>729</v>
      </c>
      <c r="D100" s="113" t="s">
        <v>828</v>
      </c>
      <c r="E100" s="127" t="s">
        <v>444</v>
      </c>
      <c r="F100" s="114" t="s">
        <v>829</v>
      </c>
      <c r="G100" s="78">
        <v>40840</v>
      </c>
      <c r="H100" s="101">
        <f>+G100+(365*1)</f>
        <v>41205</v>
      </c>
      <c r="I100" s="66" t="s">
        <v>830</v>
      </c>
    </row>
    <row r="101" spans="1:9" ht="48" x14ac:dyDescent="0.2">
      <c r="A101" s="90">
        <f t="shared" si="3"/>
        <v>94</v>
      </c>
      <c r="B101" s="62" t="s">
        <v>50</v>
      </c>
      <c r="C101" s="71" t="s">
        <v>1078</v>
      </c>
      <c r="D101" s="113" t="s">
        <v>1079</v>
      </c>
      <c r="E101" s="127"/>
      <c r="F101" s="114"/>
      <c r="G101" s="78">
        <v>40675</v>
      </c>
      <c r="H101" s="101">
        <v>40908</v>
      </c>
      <c r="I101" s="66" t="s">
        <v>1080</v>
      </c>
    </row>
    <row r="102" spans="1:9" ht="48" x14ac:dyDescent="0.2">
      <c r="A102" s="90">
        <f t="shared" si="3"/>
        <v>95</v>
      </c>
      <c r="B102" s="62" t="s">
        <v>166</v>
      </c>
      <c r="C102" s="71" t="s">
        <v>759</v>
      </c>
      <c r="D102" s="113" t="s">
        <v>763</v>
      </c>
      <c r="E102" s="127" t="s">
        <v>444</v>
      </c>
      <c r="F102" s="114" t="s">
        <v>764</v>
      </c>
      <c r="G102" s="78">
        <v>40765</v>
      </c>
      <c r="H102" s="101">
        <f>+G102+(365*1)</f>
        <v>41130</v>
      </c>
      <c r="I102" s="66" t="s">
        <v>765</v>
      </c>
    </row>
    <row r="103" spans="1:9" ht="24" x14ac:dyDescent="0.2">
      <c r="A103" s="90">
        <f t="shared" si="3"/>
        <v>96</v>
      </c>
      <c r="B103" s="62" t="s">
        <v>50</v>
      </c>
      <c r="C103" s="71" t="s">
        <v>907</v>
      </c>
      <c r="D103" s="113" t="s">
        <v>766</v>
      </c>
      <c r="E103" s="127" t="s">
        <v>444</v>
      </c>
      <c r="F103" s="114" t="s">
        <v>767</v>
      </c>
      <c r="G103" s="78">
        <v>40744</v>
      </c>
      <c r="H103" s="101">
        <f>+G103+(365*1)</f>
        <v>41109</v>
      </c>
      <c r="I103" s="66" t="s">
        <v>768</v>
      </c>
    </row>
    <row r="104" spans="1:9" ht="24" x14ac:dyDescent="0.2">
      <c r="A104" s="90">
        <f t="shared" si="3"/>
        <v>97</v>
      </c>
      <c r="B104" s="62" t="s">
        <v>166</v>
      </c>
      <c r="C104" s="71" t="s">
        <v>1081</v>
      </c>
      <c r="D104" s="113" t="s">
        <v>1082</v>
      </c>
      <c r="E104" s="127" t="s">
        <v>444</v>
      </c>
      <c r="F104" s="114" t="s">
        <v>444</v>
      </c>
      <c r="G104" s="78">
        <v>40773</v>
      </c>
      <c r="H104" s="101">
        <v>40803</v>
      </c>
      <c r="I104" s="66" t="s">
        <v>1083</v>
      </c>
    </row>
    <row r="105" spans="1:9" ht="36" x14ac:dyDescent="0.2">
      <c r="A105" s="90">
        <f t="shared" si="3"/>
        <v>98</v>
      </c>
      <c r="B105" s="62" t="s">
        <v>166</v>
      </c>
      <c r="C105" s="71" t="s">
        <v>819</v>
      </c>
      <c r="D105" s="113" t="s">
        <v>1084</v>
      </c>
      <c r="E105" s="127"/>
      <c r="F105" s="114"/>
      <c r="G105" s="78">
        <v>40842</v>
      </c>
      <c r="H105" s="101">
        <v>40902</v>
      </c>
      <c r="I105" s="66" t="s">
        <v>1085</v>
      </c>
    </row>
    <row r="106" spans="1:9" x14ac:dyDescent="0.2">
      <c r="A106" s="90">
        <f t="shared" si="3"/>
        <v>99</v>
      </c>
      <c r="B106" s="62" t="s">
        <v>50</v>
      </c>
      <c r="C106" s="71" t="s">
        <v>833</v>
      </c>
      <c r="D106" s="113"/>
      <c r="E106" s="127" t="s">
        <v>444</v>
      </c>
      <c r="F106" s="114" t="s">
        <v>834</v>
      </c>
      <c r="G106" s="78">
        <v>39400</v>
      </c>
      <c r="H106" s="101">
        <f>+G106+(365*5)</f>
        <v>41225</v>
      </c>
      <c r="I106" s="66" t="s">
        <v>101</v>
      </c>
    </row>
    <row r="107" spans="1:9" ht="60" x14ac:dyDescent="0.2">
      <c r="A107" s="90">
        <f t="shared" si="3"/>
        <v>100</v>
      </c>
      <c r="B107" s="62" t="s">
        <v>166</v>
      </c>
      <c r="C107" s="71" t="s">
        <v>937</v>
      </c>
      <c r="D107" s="113" t="s">
        <v>931</v>
      </c>
      <c r="E107" s="127" t="s">
        <v>444</v>
      </c>
      <c r="F107" s="114" t="s">
        <v>932</v>
      </c>
      <c r="G107" s="78">
        <v>41086</v>
      </c>
      <c r="H107" s="101" t="s">
        <v>933</v>
      </c>
      <c r="I107" s="66" t="s">
        <v>934</v>
      </c>
    </row>
    <row r="108" spans="1:9" ht="60" x14ac:dyDescent="0.2">
      <c r="A108" s="90">
        <f t="shared" si="3"/>
        <v>101</v>
      </c>
      <c r="B108" s="62" t="s">
        <v>166</v>
      </c>
      <c r="C108" s="71" t="s">
        <v>1161</v>
      </c>
      <c r="D108" s="64" t="s">
        <v>1162</v>
      </c>
      <c r="E108" s="64" t="s">
        <v>444</v>
      </c>
      <c r="F108" s="65" t="s">
        <v>1163</v>
      </c>
      <c r="G108" s="78">
        <v>41266</v>
      </c>
      <c r="H108" s="106" t="s">
        <v>888</v>
      </c>
      <c r="I108" s="66" t="s">
        <v>1164</v>
      </c>
    </row>
    <row r="109" spans="1:9" ht="36" x14ac:dyDescent="0.2">
      <c r="A109" s="90">
        <f t="shared" si="3"/>
        <v>102</v>
      </c>
      <c r="B109" s="62" t="s">
        <v>166</v>
      </c>
      <c r="C109" s="71" t="s">
        <v>1171</v>
      </c>
      <c r="D109" s="64" t="s">
        <v>1172</v>
      </c>
      <c r="E109" s="64" t="s">
        <v>444</v>
      </c>
      <c r="F109" s="65"/>
      <c r="G109" s="78">
        <v>41162</v>
      </c>
      <c r="H109" s="106" t="s">
        <v>888</v>
      </c>
      <c r="I109" s="66" t="s">
        <v>1173</v>
      </c>
    </row>
    <row r="110" spans="1:9" ht="15" customHeight="1" x14ac:dyDescent="0.2">
      <c r="A110" s="90">
        <f t="shared" si="3"/>
        <v>103</v>
      </c>
      <c r="B110" s="69" t="s">
        <v>166</v>
      </c>
      <c r="C110" s="66" t="s">
        <v>883</v>
      </c>
      <c r="D110" s="105" t="s">
        <v>886</v>
      </c>
      <c r="E110" s="314" t="s">
        <v>444</v>
      </c>
      <c r="F110" s="116" t="s">
        <v>887</v>
      </c>
      <c r="G110" s="106">
        <v>41001</v>
      </c>
      <c r="H110" s="106" t="s">
        <v>888</v>
      </c>
      <c r="I110" s="66" t="s">
        <v>889</v>
      </c>
    </row>
    <row r="111" spans="1:9" ht="36" x14ac:dyDescent="0.2">
      <c r="A111" s="90">
        <f t="shared" si="3"/>
        <v>104</v>
      </c>
      <c r="B111" s="69" t="s">
        <v>166</v>
      </c>
      <c r="C111" s="71" t="s">
        <v>1255</v>
      </c>
      <c r="D111" s="64" t="s">
        <v>1256</v>
      </c>
      <c r="E111" s="64" t="s">
        <v>444</v>
      </c>
      <c r="F111" s="65" t="s">
        <v>1257</v>
      </c>
      <c r="G111" s="78" t="s">
        <v>1258</v>
      </c>
      <c r="H111" s="106" t="s">
        <v>888</v>
      </c>
      <c r="I111" s="66" t="s">
        <v>1259</v>
      </c>
    </row>
    <row r="112" spans="1:9" s="60" customFormat="1" ht="15" customHeight="1" x14ac:dyDescent="0.2">
      <c r="A112" s="90">
        <f t="shared" si="3"/>
        <v>105</v>
      </c>
      <c r="B112" s="62" t="s">
        <v>236</v>
      </c>
      <c r="C112" s="63" t="s">
        <v>567</v>
      </c>
      <c r="D112" s="113" t="s">
        <v>375</v>
      </c>
      <c r="E112" s="127" t="s">
        <v>444</v>
      </c>
      <c r="F112" s="114" t="s">
        <v>376</v>
      </c>
      <c r="G112" s="100">
        <v>39923</v>
      </c>
      <c r="H112" s="101">
        <f>+G112+(365*4)</f>
        <v>41383</v>
      </c>
      <c r="I112" s="66" t="s">
        <v>101</v>
      </c>
    </row>
    <row r="113" spans="1:11" s="60" customFormat="1" ht="15" customHeight="1" x14ac:dyDescent="0.2">
      <c r="A113" s="90">
        <f t="shared" si="3"/>
        <v>106</v>
      </c>
      <c r="B113" s="62" t="s">
        <v>50</v>
      </c>
      <c r="C113" s="63" t="s">
        <v>406</v>
      </c>
      <c r="D113" s="113" t="s">
        <v>66</v>
      </c>
      <c r="E113" s="127" t="s">
        <v>444</v>
      </c>
      <c r="F113" s="114" t="s">
        <v>407</v>
      </c>
      <c r="G113" s="100">
        <v>39589</v>
      </c>
      <c r="H113" s="101">
        <f t="shared" ref="H113:H146" si="4">+G113+(365*5)</f>
        <v>41414</v>
      </c>
      <c r="I113" s="66" t="s">
        <v>101</v>
      </c>
    </row>
    <row r="114" spans="1:11" s="60" customFormat="1" ht="15" customHeight="1" x14ac:dyDescent="0.2">
      <c r="A114" s="90">
        <f t="shared" si="3"/>
        <v>107</v>
      </c>
      <c r="B114" s="62" t="s">
        <v>50</v>
      </c>
      <c r="C114" s="63" t="s">
        <v>137</v>
      </c>
      <c r="D114" s="113"/>
      <c r="E114" s="127" t="s">
        <v>444</v>
      </c>
      <c r="F114" s="114" t="s">
        <v>385</v>
      </c>
      <c r="G114" s="100">
        <v>39504</v>
      </c>
      <c r="H114" s="145">
        <f t="shared" si="4"/>
        <v>41329</v>
      </c>
      <c r="I114" s="66" t="s">
        <v>101</v>
      </c>
    </row>
    <row r="115" spans="1:11" s="60" customFormat="1" ht="15" customHeight="1" x14ac:dyDescent="0.2">
      <c r="A115" s="90">
        <f t="shared" si="3"/>
        <v>108</v>
      </c>
      <c r="B115" s="62" t="s">
        <v>166</v>
      </c>
      <c r="C115" s="63" t="s">
        <v>137</v>
      </c>
      <c r="D115" s="113" t="s">
        <v>68</v>
      </c>
      <c r="E115" s="127" t="s">
        <v>444</v>
      </c>
      <c r="F115" s="114" t="s">
        <v>386</v>
      </c>
      <c r="G115" s="100">
        <v>39504</v>
      </c>
      <c r="H115" s="145">
        <f t="shared" si="4"/>
        <v>41329</v>
      </c>
      <c r="I115" s="66" t="s">
        <v>101</v>
      </c>
    </row>
    <row r="116" spans="1:11" s="60" customFormat="1" ht="15" customHeight="1" x14ac:dyDescent="0.2">
      <c r="A116" s="90">
        <f t="shared" si="3"/>
        <v>109</v>
      </c>
      <c r="B116" s="62" t="s">
        <v>50</v>
      </c>
      <c r="C116" s="63" t="s">
        <v>411</v>
      </c>
      <c r="D116" s="113" t="s">
        <v>70</v>
      </c>
      <c r="E116" s="127" t="s">
        <v>444</v>
      </c>
      <c r="F116" s="114" t="s">
        <v>412</v>
      </c>
      <c r="G116" s="100">
        <v>39576</v>
      </c>
      <c r="H116" s="101">
        <f t="shared" si="4"/>
        <v>41401</v>
      </c>
      <c r="I116" s="66" t="s">
        <v>101</v>
      </c>
    </row>
    <row r="117" spans="1:11" x14ac:dyDescent="0.2">
      <c r="A117" s="90">
        <f t="shared" si="3"/>
        <v>110</v>
      </c>
      <c r="B117" s="68" t="s">
        <v>50</v>
      </c>
      <c r="C117" s="63" t="s">
        <v>1317</v>
      </c>
      <c r="D117" s="119" t="s">
        <v>37</v>
      </c>
      <c r="E117" s="314" t="s">
        <v>444</v>
      </c>
      <c r="F117" s="116" t="s">
        <v>373</v>
      </c>
      <c r="G117" s="100">
        <v>39562</v>
      </c>
      <c r="H117" s="101">
        <f t="shared" si="4"/>
        <v>41387</v>
      </c>
      <c r="I117" s="63" t="s">
        <v>101</v>
      </c>
    </row>
    <row r="118" spans="1:11" x14ac:dyDescent="0.2">
      <c r="A118" s="90">
        <f t="shared" si="3"/>
        <v>111</v>
      </c>
      <c r="B118" s="68" t="s">
        <v>50</v>
      </c>
      <c r="C118" s="63" t="s">
        <v>133</v>
      </c>
      <c r="D118" s="119" t="s">
        <v>38</v>
      </c>
      <c r="E118" s="314" t="s">
        <v>444</v>
      </c>
      <c r="F118" s="116" t="s">
        <v>374</v>
      </c>
      <c r="G118" s="100">
        <v>39575</v>
      </c>
      <c r="H118" s="101">
        <f t="shared" si="4"/>
        <v>41400</v>
      </c>
      <c r="I118" s="63" t="s">
        <v>101</v>
      </c>
    </row>
    <row r="119" spans="1:11" x14ac:dyDescent="0.2">
      <c r="A119" s="90">
        <f t="shared" si="3"/>
        <v>112</v>
      </c>
      <c r="B119" s="68" t="s">
        <v>50</v>
      </c>
      <c r="C119" s="63" t="s">
        <v>20</v>
      </c>
      <c r="D119" s="119" t="s">
        <v>39</v>
      </c>
      <c r="E119" s="314" t="s">
        <v>444</v>
      </c>
      <c r="F119" s="116" t="s">
        <v>390</v>
      </c>
      <c r="G119" s="100">
        <v>39588</v>
      </c>
      <c r="H119" s="101">
        <f t="shared" si="4"/>
        <v>41413</v>
      </c>
      <c r="I119" s="63" t="s">
        <v>101</v>
      </c>
    </row>
    <row r="120" spans="1:11" s="77" customFormat="1" ht="48" x14ac:dyDescent="0.2">
      <c r="A120" s="90">
        <f t="shared" si="3"/>
        <v>113</v>
      </c>
      <c r="B120" s="74" t="s">
        <v>50</v>
      </c>
      <c r="C120" s="75" t="s">
        <v>132</v>
      </c>
      <c r="D120" s="120" t="s">
        <v>35</v>
      </c>
      <c r="E120" s="129" t="s">
        <v>444</v>
      </c>
      <c r="F120" s="122" t="s">
        <v>371</v>
      </c>
      <c r="G120" s="80">
        <v>39540</v>
      </c>
      <c r="H120" s="80">
        <f t="shared" si="4"/>
        <v>41365</v>
      </c>
      <c r="I120" s="75" t="s">
        <v>499</v>
      </c>
    </row>
    <row r="121" spans="1:11" s="203" customFormat="1" ht="15" customHeight="1" x14ac:dyDescent="0.2">
      <c r="A121" s="90">
        <f t="shared" si="3"/>
        <v>114</v>
      </c>
      <c r="B121" s="74" t="s">
        <v>50</v>
      </c>
      <c r="C121" s="75" t="s">
        <v>564</v>
      </c>
      <c r="D121" s="318" t="s">
        <v>67</v>
      </c>
      <c r="E121" s="277" t="s">
        <v>444</v>
      </c>
      <c r="F121" s="319" t="s">
        <v>408</v>
      </c>
      <c r="G121" s="80">
        <v>39615</v>
      </c>
      <c r="H121" s="80">
        <f t="shared" si="4"/>
        <v>41440</v>
      </c>
      <c r="I121" s="75" t="s">
        <v>101</v>
      </c>
      <c r="J121" s="138">
        <v>2008</v>
      </c>
      <c r="K121" s="77" t="str">
        <f t="shared" ref="K121:K152" si="5">+J121&amp; " "&amp;B121</f>
        <v>2008 MoU</v>
      </c>
    </row>
    <row r="122" spans="1:11" s="77" customFormat="1" x14ac:dyDescent="0.2">
      <c r="A122" s="90">
        <f t="shared" si="3"/>
        <v>115</v>
      </c>
      <c r="B122" s="74" t="s">
        <v>166</v>
      </c>
      <c r="C122" s="75" t="s">
        <v>428</v>
      </c>
      <c r="D122" s="121" t="s">
        <v>79</v>
      </c>
      <c r="E122" s="277" t="s">
        <v>444</v>
      </c>
      <c r="F122" s="122" t="s">
        <v>429</v>
      </c>
      <c r="G122" s="109">
        <v>39617</v>
      </c>
      <c r="H122" s="80">
        <f t="shared" si="4"/>
        <v>41442</v>
      </c>
      <c r="I122" s="75" t="s">
        <v>101</v>
      </c>
      <c r="J122" s="138">
        <v>2008</v>
      </c>
      <c r="K122" s="77" t="str">
        <f t="shared" si="5"/>
        <v>2008 PKS</v>
      </c>
    </row>
    <row r="123" spans="1:11" s="203" customFormat="1" ht="15" customHeight="1" x14ac:dyDescent="0.2">
      <c r="A123" s="90">
        <f t="shared" si="3"/>
        <v>116</v>
      </c>
      <c r="B123" s="74" t="s">
        <v>50</v>
      </c>
      <c r="C123" s="75" t="s">
        <v>409</v>
      </c>
      <c r="D123" s="318" t="s">
        <v>69</v>
      </c>
      <c r="E123" s="277" t="s">
        <v>444</v>
      </c>
      <c r="F123" s="319" t="s">
        <v>410</v>
      </c>
      <c r="G123" s="80">
        <v>39639</v>
      </c>
      <c r="H123" s="80">
        <f t="shared" si="4"/>
        <v>41464</v>
      </c>
      <c r="I123" s="75" t="s">
        <v>101</v>
      </c>
      <c r="J123" s="138">
        <v>2008</v>
      </c>
      <c r="K123" s="77" t="str">
        <f t="shared" si="5"/>
        <v>2008 MoU</v>
      </c>
    </row>
    <row r="124" spans="1:11" s="77" customFormat="1" x14ac:dyDescent="0.2">
      <c r="A124" s="90">
        <f t="shared" si="3"/>
        <v>117</v>
      </c>
      <c r="B124" s="74" t="s">
        <v>50</v>
      </c>
      <c r="C124" s="75" t="s">
        <v>134</v>
      </c>
      <c r="D124" s="120" t="s">
        <v>60</v>
      </c>
      <c r="E124" s="129" t="s">
        <v>444</v>
      </c>
      <c r="F124" s="122" t="s">
        <v>393</v>
      </c>
      <c r="G124" s="80">
        <v>39645</v>
      </c>
      <c r="H124" s="80">
        <f t="shared" si="4"/>
        <v>41470</v>
      </c>
      <c r="I124" s="75" t="s">
        <v>101</v>
      </c>
      <c r="J124" s="138">
        <v>2008</v>
      </c>
      <c r="K124" s="77" t="str">
        <f t="shared" si="5"/>
        <v>2008 MoU</v>
      </c>
    </row>
    <row r="125" spans="1:11" s="77" customFormat="1" ht="15" customHeight="1" x14ac:dyDescent="0.2">
      <c r="A125" s="90">
        <f t="shared" si="3"/>
        <v>118</v>
      </c>
      <c r="B125" s="74" t="s">
        <v>166</v>
      </c>
      <c r="C125" s="79" t="s">
        <v>676</v>
      </c>
      <c r="D125" s="317" t="s">
        <v>399</v>
      </c>
      <c r="E125" s="277" t="s">
        <v>444</v>
      </c>
      <c r="F125" s="319" t="s">
        <v>141</v>
      </c>
      <c r="G125" s="80">
        <v>39499</v>
      </c>
      <c r="H125" s="80">
        <f t="shared" si="4"/>
        <v>41324</v>
      </c>
      <c r="I125" s="75" t="s">
        <v>101</v>
      </c>
      <c r="J125" s="138">
        <v>2008</v>
      </c>
      <c r="K125" s="77" t="str">
        <f t="shared" si="5"/>
        <v>2008 PKS</v>
      </c>
    </row>
    <row r="126" spans="1:11" s="77" customFormat="1" ht="36" x14ac:dyDescent="0.2">
      <c r="A126" s="90">
        <f t="shared" si="3"/>
        <v>119</v>
      </c>
      <c r="B126" s="74" t="s">
        <v>50</v>
      </c>
      <c r="C126" s="75" t="s">
        <v>391</v>
      </c>
      <c r="D126" s="120" t="s">
        <v>40</v>
      </c>
      <c r="E126" s="129" t="s">
        <v>444</v>
      </c>
      <c r="F126" s="122" t="s">
        <v>392</v>
      </c>
      <c r="G126" s="80">
        <v>39661</v>
      </c>
      <c r="H126" s="80">
        <f t="shared" si="4"/>
        <v>41486</v>
      </c>
      <c r="I126" s="75" t="s">
        <v>579</v>
      </c>
      <c r="J126" s="138">
        <v>2008</v>
      </c>
      <c r="K126" s="77" t="str">
        <f t="shared" si="5"/>
        <v>2008 MoU</v>
      </c>
    </row>
    <row r="127" spans="1:11" s="77" customFormat="1" ht="24" x14ac:dyDescent="0.2">
      <c r="A127" s="90">
        <f t="shared" si="3"/>
        <v>120</v>
      </c>
      <c r="B127" s="74" t="s">
        <v>50</v>
      </c>
      <c r="C127" s="75" t="s">
        <v>1321</v>
      </c>
      <c r="D127" s="120" t="s">
        <v>62</v>
      </c>
      <c r="E127" s="129" t="s">
        <v>444</v>
      </c>
      <c r="F127" s="122" t="s">
        <v>395</v>
      </c>
      <c r="G127" s="80">
        <v>39681</v>
      </c>
      <c r="H127" s="80">
        <f t="shared" si="4"/>
        <v>41506</v>
      </c>
      <c r="I127" s="75" t="s">
        <v>101</v>
      </c>
      <c r="J127" s="138">
        <v>2008</v>
      </c>
      <c r="K127" s="77" t="str">
        <f t="shared" si="5"/>
        <v>2008 MoU</v>
      </c>
    </row>
    <row r="128" spans="1:11" s="203" customFormat="1" ht="15.75" customHeight="1" x14ac:dyDescent="0.2">
      <c r="A128" s="90">
        <f t="shared" si="3"/>
        <v>121</v>
      </c>
      <c r="B128" s="74" t="s">
        <v>50</v>
      </c>
      <c r="C128" s="75" t="s">
        <v>417</v>
      </c>
      <c r="D128" s="318" t="s">
        <v>74</v>
      </c>
      <c r="E128" s="277" t="s">
        <v>444</v>
      </c>
      <c r="F128" s="319" t="s">
        <v>418</v>
      </c>
      <c r="G128" s="80">
        <v>39693</v>
      </c>
      <c r="H128" s="80">
        <f t="shared" si="4"/>
        <v>41518</v>
      </c>
      <c r="I128" s="75" t="s">
        <v>101</v>
      </c>
      <c r="J128" s="138">
        <v>2008</v>
      </c>
      <c r="K128" s="77" t="str">
        <f t="shared" si="5"/>
        <v>2008 MoU</v>
      </c>
    </row>
    <row r="129" spans="1:11" s="77" customFormat="1" x14ac:dyDescent="0.2">
      <c r="A129" s="90">
        <f t="shared" si="3"/>
        <v>122</v>
      </c>
      <c r="B129" s="74" t="s">
        <v>166</v>
      </c>
      <c r="C129" s="75" t="s">
        <v>483</v>
      </c>
      <c r="D129" s="120" t="s">
        <v>527</v>
      </c>
      <c r="E129" s="129" t="s">
        <v>444</v>
      </c>
      <c r="F129" s="122" t="s">
        <v>528</v>
      </c>
      <c r="G129" s="80">
        <v>39695</v>
      </c>
      <c r="H129" s="80">
        <f t="shared" si="4"/>
        <v>41520</v>
      </c>
      <c r="I129" s="75" t="s">
        <v>945</v>
      </c>
      <c r="J129" s="138">
        <v>2008</v>
      </c>
      <c r="K129" s="77" t="str">
        <f t="shared" si="5"/>
        <v>2008 PKS</v>
      </c>
    </row>
    <row r="130" spans="1:11" s="77" customFormat="1" ht="15.75" customHeight="1" x14ac:dyDescent="0.2">
      <c r="A130" s="90">
        <f t="shared" si="3"/>
        <v>123</v>
      </c>
      <c r="B130" s="74" t="s">
        <v>50</v>
      </c>
      <c r="C130" s="75" t="s">
        <v>420</v>
      </c>
      <c r="D130" s="318" t="s">
        <v>76</v>
      </c>
      <c r="E130" s="277" t="s">
        <v>444</v>
      </c>
      <c r="F130" s="319" t="s">
        <v>421</v>
      </c>
      <c r="G130" s="80">
        <v>39699</v>
      </c>
      <c r="H130" s="80">
        <f t="shared" si="4"/>
        <v>41524</v>
      </c>
      <c r="I130" s="75" t="s">
        <v>101</v>
      </c>
      <c r="J130" s="138">
        <v>2008</v>
      </c>
      <c r="K130" s="77" t="str">
        <f t="shared" si="5"/>
        <v>2008 MoU</v>
      </c>
    </row>
    <row r="131" spans="1:11" s="203" customFormat="1" ht="15" customHeight="1" x14ac:dyDescent="0.2">
      <c r="A131" s="90">
        <f t="shared" si="3"/>
        <v>124</v>
      </c>
      <c r="B131" s="74" t="s">
        <v>50</v>
      </c>
      <c r="C131" s="75" t="s">
        <v>950</v>
      </c>
      <c r="D131" s="318" t="s">
        <v>71</v>
      </c>
      <c r="E131" s="277" t="s">
        <v>444</v>
      </c>
      <c r="F131" s="319" t="s">
        <v>413</v>
      </c>
      <c r="G131" s="80">
        <v>39706</v>
      </c>
      <c r="H131" s="80">
        <f t="shared" si="4"/>
        <v>41531</v>
      </c>
      <c r="I131" s="75" t="s">
        <v>101</v>
      </c>
      <c r="J131" s="138">
        <v>2008</v>
      </c>
      <c r="K131" s="77" t="str">
        <f t="shared" si="5"/>
        <v>2008 MoU</v>
      </c>
    </row>
    <row r="132" spans="1:11" s="77" customFormat="1" ht="28.5" customHeight="1" x14ac:dyDescent="0.2">
      <c r="A132" s="90">
        <f t="shared" si="3"/>
        <v>125</v>
      </c>
      <c r="B132" s="74" t="s">
        <v>50</v>
      </c>
      <c r="C132" s="75" t="s">
        <v>581</v>
      </c>
      <c r="D132" s="120" t="s">
        <v>63</v>
      </c>
      <c r="E132" s="129" t="s">
        <v>444</v>
      </c>
      <c r="F132" s="122" t="s">
        <v>396</v>
      </c>
      <c r="G132" s="80">
        <v>39706</v>
      </c>
      <c r="H132" s="80">
        <f t="shared" si="4"/>
        <v>41531</v>
      </c>
      <c r="I132" s="75" t="s">
        <v>101</v>
      </c>
      <c r="J132" s="138">
        <v>2008</v>
      </c>
      <c r="K132" s="77" t="str">
        <f t="shared" si="5"/>
        <v>2008 MoU</v>
      </c>
    </row>
    <row r="133" spans="1:11" s="203" customFormat="1" ht="15" customHeight="1" x14ac:dyDescent="0.2">
      <c r="A133" s="90">
        <f t="shared" si="3"/>
        <v>126</v>
      </c>
      <c r="B133" s="74" t="s">
        <v>50</v>
      </c>
      <c r="C133" s="75" t="s">
        <v>951</v>
      </c>
      <c r="D133" s="318" t="s">
        <v>948</v>
      </c>
      <c r="E133" s="277" t="s">
        <v>444</v>
      </c>
      <c r="F133" s="319" t="s">
        <v>949</v>
      </c>
      <c r="G133" s="80">
        <v>39707</v>
      </c>
      <c r="H133" s="80">
        <f t="shared" si="4"/>
        <v>41532</v>
      </c>
      <c r="I133" s="75" t="s">
        <v>101</v>
      </c>
      <c r="J133" s="138">
        <v>2008</v>
      </c>
      <c r="K133" s="77" t="str">
        <f t="shared" si="5"/>
        <v>2008 MoU</v>
      </c>
    </row>
    <row r="134" spans="1:11" s="203" customFormat="1" ht="15" customHeight="1" x14ac:dyDescent="0.2">
      <c r="A134" s="90">
        <f t="shared" si="3"/>
        <v>127</v>
      </c>
      <c r="B134" s="74" t="s">
        <v>50</v>
      </c>
      <c r="C134" s="75" t="s">
        <v>414</v>
      </c>
      <c r="D134" s="318" t="s">
        <v>72</v>
      </c>
      <c r="E134" s="277" t="s">
        <v>444</v>
      </c>
      <c r="F134" s="319" t="s">
        <v>415</v>
      </c>
      <c r="G134" s="80">
        <v>39710</v>
      </c>
      <c r="H134" s="80">
        <f t="shared" si="4"/>
        <v>41535</v>
      </c>
      <c r="I134" s="75" t="s">
        <v>101</v>
      </c>
      <c r="J134" s="138">
        <v>2008</v>
      </c>
      <c r="K134" s="77" t="str">
        <f t="shared" si="5"/>
        <v>2008 MoU</v>
      </c>
    </row>
    <row r="135" spans="1:11" s="77" customFormat="1" ht="15.75" customHeight="1" x14ac:dyDescent="0.2">
      <c r="A135" s="90">
        <f t="shared" si="3"/>
        <v>128</v>
      </c>
      <c r="B135" s="74" t="s">
        <v>50</v>
      </c>
      <c r="C135" s="75" t="s">
        <v>41</v>
      </c>
      <c r="D135" s="318" t="s">
        <v>42</v>
      </c>
      <c r="E135" s="277" t="s">
        <v>444</v>
      </c>
      <c r="F135" s="319"/>
      <c r="G135" s="80">
        <v>39710</v>
      </c>
      <c r="H135" s="80">
        <f t="shared" si="4"/>
        <v>41535</v>
      </c>
      <c r="I135" s="75" t="s">
        <v>101</v>
      </c>
      <c r="J135" s="138">
        <v>2008</v>
      </c>
      <c r="K135" s="77" t="str">
        <f t="shared" si="5"/>
        <v>2008 MoU</v>
      </c>
    </row>
    <row r="136" spans="1:11" s="77" customFormat="1" ht="15.75" customHeight="1" x14ac:dyDescent="0.2">
      <c r="A136" s="90">
        <f t="shared" si="3"/>
        <v>129</v>
      </c>
      <c r="B136" s="74" t="s">
        <v>50</v>
      </c>
      <c r="C136" s="75" t="s">
        <v>235</v>
      </c>
      <c r="D136" s="318" t="s">
        <v>155</v>
      </c>
      <c r="E136" s="277" t="s">
        <v>444</v>
      </c>
      <c r="F136" s="319" t="s">
        <v>154</v>
      </c>
      <c r="G136" s="80">
        <v>39716</v>
      </c>
      <c r="H136" s="80">
        <f t="shared" si="4"/>
        <v>41541</v>
      </c>
      <c r="I136" s="75" t="s">
        <v>101</v>
      </c>
      <c r="J136" s="138">
        <v>2008</v>
      </c>
      <c r="K136" s="77" t="str">
        <f t="shared" si="5"/>
        <v>2008 MoU</v>
      </c>
    </row>
    <row r="137" spans="1:11" x14ac:dyDescent="0.2">
      <c r="A137" s="90">
        <f t="shared" ref="A137:A200" si="6">+A136+1</f>
        <v>130</v>
      </c>
      <c r="B137" s="74" t="s">
        <v>50</v>
      </c>
      <c r="C137" s="75" t="s">
        <v>341</v>
      </c>
      <c r="D137" s="120" t="s">
        <v>64</v>
      </c>
      <c r="E137" s="129" t="s">
        <v>444</v>
      </c>
      <c r="F137" s="122" t="s">
        <v>397</v>
      </c>
      <c r="G137" s="80">
        <v>39729</v>
      </c>
      <c r="H137" s="80">
        <f t="shared" si="4"/>
        <v>41554</v>
      </c>
      <c r="I137" s="75" t="s">
        <v>101</v>
      </c>
      <c r="J137" s="138">
        <v>2008</v>
      </c>
      <c r="K137" s="77" t="str">
        <f t="shared" si="5"/>
        <v>2008 MoU</v>
      </c>
    </row>
    <row r="138" spans="1:11" x14ac:dyDescent="0.2">
      <c r="A138" s="90">
        <f t="shared" si="6"/>
        <v>131</v>
      </c>
      <c r="B138" s="74" t="s">
        <v>50</v>
      </c>
      <c r="C138" s="75" t="s">
        <v>127</v>
      </c>
      <c r="D138" s="318" t="s">
        <v>73</v>
      </c>
      <c r="E138" s="277" t="s">
        <v>444</v>
      </c>
      <c r="F138" s="319" t="s">
        <v>416</v>
      </c>
      <c r="G138" s="80">
        <v>39736</v>
      </c>
      <c r="H138" s="80">
        <f t="shared" si="4"/>
        <v>41561</v>
      </c>
      <c r="I138" s="75" t="s">
        <v>101</v>
      </c>
      <c r="J138" s="138">
        <v>2008</v>
      </c>
      <c r="K138" s="77" t="str">
        <f t="shared" si="5"/>
        <v>2008 MoU</v>
      </c>
    </row>
    <row r="139" spans="1:11" x14ac:dyDescent="0.2">
      <c r="A139" s="90">
        <f t="shared" si="6"/>
        <v>132</v>
      </c>
      <c r="B139" s="74" t="s">
        <v>50</v>
      </c>
      <c r="C139" s="75" t="s">
        <v>424</v>
      </c>
      <c r="D139" s="318" t="s">
        <v>77</v>
      </c>
      <c r="E139" s="277" t="s">
        <v>444</v>
      </c>
      <c r="F139" s="319" t="s">
        <v>422</v>
      </c>
      <c r="G139" s="80">
        <v>39736</v>
      </c>
      <c r="H139" s="80">
        <f t="shared" si="4"/>
        <v>41561</v>
      </c>
      <c r="I139" s="75" t="s">
        <v>101</v>
      </c>
      <c r="J139" s="138">
        <v>2008</v>
      </c>
      <c r="K139" s="77" t="str">
        <f t="shared" si="5"/>
        <v>2008 MoU</v>
      </c>
    </row>
    <row r="140" spans="1:11" ht="24" x14ac:dyDescent="0.2">
      <c r="A140" s="90">
        <f t="shared" si="6"/>
        <v>133</v>
      </c>
      <c r="B140" s="74" t="s">
        <v>50</v>
      </c>
      <c r="C140" s="79" t="s">
        <v>677</v>
      </c>
      <c r="D140" s="318" t="s">
        <v>678</v>
      </c>
      <c r="E140" s="277"/>
      <c r="F140" s="319" t="s">
        <v>679</v>
      </c>
      <c r="G140" s="81">
        <v>39742</v>
      </c>
      <c r="H140" s="80">
        <f t="shared" si="4"/>
        <v>41567</v>
      </c>
      <c r="I140" s="75" t="s">
        <v>101</v>
      </c>
      <c r="J140" s="138">
        <v>2008</v>
      </c>
      <c r="K140" s="77" t="str">
        <f t="shared" si="5"/>
        <v>2008 MoU</v>
      </c>
    </row>
    <row r="141" spans="1:11" x14ac:dyDescent="0.2">
      <c r="A141" s="90">
        <f t="shared" si="6"/>
        <v>134</v>
      </c>
      <c r="B141" s="74" t="s">
        <v>50</v>
      </c>
      <c r="C141" s="75" t="s">
        <v>135</v>
      </c>
      <c r="D141" s="120" t="s">
        <v>65</v>
      </c>
      <c r="E141" s="129" t="s">
        <v>444</v>
      </c>
      <c r="F141" s="122" t="s">
        <v>398</v>
      </c>
      <c r="G141" s="80">
        <v>39745</v>
      </c>
      <c r="H141" s="80">
        <f t="shared" si="4"/>
        <v>41570</v>
      </c>
      <c r="I141" s="75" t="s">
        <v>101</v>
      </c>
      <c r="J141" s="138">
        <v>2008</v>
      </c>
      <c r="K141" s="77" t="str">
        <f t="shared" si="5"/>
        <v>2008 MoU</v>
      </c>
    </row>
    <row r="142" spans="1:11" x14ac:dyDescent="0.2">
      <c r="A142" s="90">
        <f t="shared" si="6"/>
        <v>135</v>
      </c>
      <c r="B142" s="74" t="s">
        <v>50</v>
      </c>
      <c r="C142" s="75" t="s">
        <v>425</v>
      </c>
      <c r="D142" s="318" t="s">
        <v>78</v>
      </c>
      <c r="E142" s="277" t="s">
        <v>444</v>
      </c>
      <c r="F142" s="319" t="s">
        <v>426</v>
      </c>
      <c r="G142" s="80">
        <v>39757</v>
      </c>
      <c r="H142" s="80">
        <f t="shared" si="4"/>
        <v>41582</v>
      </c>
      <c r="I142" s="75" t="s">
        <v>101</v>
      </c>
      <c r="J142" s="138">
        <v>2008</v>
      </c>
      <c r="K142" s="77" t="str">
        <f t="shared" si="5"/>
        <v>2008 MoU</v>
      </c>
    </row>
    <row r="143" spans="1:11" x14ac:dyDescent="0.2">
      <c r="A143" s="90">
        <f t="shared" si="6"/>
        <v>136</v>
      </c>
      <c r="B143" s="74" t="s">
        <v>50</v>
      </c>
      <c r="C143" s="75" t="s">
        <v>167</v>
      </c>
      <c r="D143" s="318" t="s">
        <v>169</v>
      </c>
      <c r="E143" s="205" t="s">
        <v>444</v>
      </c>
      <c r="F143" s="319" t="s">
        <v>168</v>
      </c>
      <c r="G143" s="80">
        <v>39757</v>
      </c>
      <c r="H143" s="80">
        <f t="shared" si="4"/>
        <v>41582</v>
      </c>
      <c r="I143" s="75" t="s">
        <v>101</v>
      </c>
      <c r="J143" s="138">
        <v>2008</v>
      </c>
      <c r="K143" s="77" t="str">
        <f t="shared" si="5"/>
        <v>2008 MoU</v>
      </c>
    </row>
    <row r="144" spans="1:11" x14ac:dyDescent="0.2">
      <c r="A144" s="90">
        <f t="shared" si="6"/>
        <v>137</v>
      </c>
      <c r="B144" s="74" t="s">
        <v>50</v>
      </c>
      <c r="C144" s="75" t="s">
        <v>423</v>
      </c>
      <c r="D144" s="318" t="s">
        <v>75</v>
      </c>
      <c r="E144" s="277" t="s">
        <v>444</v>
      </c>
      <c r="F144" s="319" t="s">
        <v>419</v>
      </c>
      <c r="G144" s="80">
        <v>39769</v>
      </c>
      <c r="H144" s="80">
        <f t="shared" si="4"/>
        <v>41594</v>
      </c>
      <c r="I144" s="75" t="s">
        <v>101</v>
      </c>
      <c r="J144" s="138">
        <v>2008</v>
      </c>
      <c r="K144" s="77" t="str">
        <f t="shared" si="5"/>
        <v>2008 MoU</v>
      </c>
    </row>
    <row r="145" spans="1:16" ht="24" x14ac:dyDescent="0.2">
      <c r="A145" s="90">
        <f t="shared" si="6"/>
        <v>138</v>
      </c>
      <c r="B145" s="74" t="s">
        <v>50</v>
      </c>
      <c r="C145" s="79" t="s">
        <v>677</v>
      </c>
      <c r="D145" s="318" t="s">
        <v>784</v>
      </c>
      <c r="E145" s="277"/>
      <c r="F145" s="319" t="s">
        <v>785</v>
      </c>
      <c r="G145" s="81">
        <v>39769</v>
      </c>
      <c r="H145" s="80">
        <f t="shared" si="4"/>
        <v>41594</v>
      </c>
      <c r="I145" s="75" t="s">
        <v>101</v>
      </c>
      <c r="J145" s="138">
        <v>2008</v>
      </c>
      <c r="K145" s="77" t="str">
        <f t="shared" si="5"/>
        <v>2008 MoU</v>
      </c>
    </row>
    <row r="146" spans="1:16" x14ac:dyDescent="0.2">
      <c r="A146" s="90">
        <f t="shared" si="6"/>
        <v>139</v>
      </c>
      <c r="B146" s="74" t="s">
        <v>166</v>
      </c>
      <c r="C146" s="79" t="s">
        <v>446</v>
      </c>
      <c r="D146" s="121" t="s">
        <v>447</v>
      </c>
      <c r="E146" s="129" t="s">
        <v>444</v>
      </c>
      <c r="F146" s="122" t="s">
        <v>448</v>
      </c>
      <c r="G146" s="108" t="s">
        <v>991</v>
      </c>
      <c r="H146" s="80">
        <f t="shared" si="4"/>
        <v>41617</v>
      </c>
      <c r="I146" s="75" t="s">
        <v>101</v>
      </c>
      <c r="J146" s="138">
        <v>2008</v>
      </c>
      <c r="K146" s="77" t="str">
        <f t="shared" si="5"/>
        <v>2008 PKS</v>
      </c>
    </row>
    <row r="147" spans="1:16" s="77" customFormat="1" ht="24" x14ac:dyDescent="0.2">
      <c r="A147" s="90">
        <f t="shared" si="6"/>
        <v>140</v>
      </c>
      <c r="B147" s="74" t="s">
        <v>166</v>
      </c>
      <c r="C147" s="79" t="s">
        <v>328</v>
      </c>
      <c r="D147" s="318" t="s">
        <v>245</v>
      </c>
      <c r="E147" s="277" t="s">
        <v>444</v>
      </c>
      <c r="F147" s="319" t="s">
        <v>246</v>
      </c>
      <c r="G147" s="80">
        <v>40032</v>
      </c>
      <c r="H147" s="80">
        <f>+G147+(365*2)</f>
        <v>40762</v>
      </c>
      <c r="I147" s="75" t="s">
        <v>101</v>
      </c>
      <c r="J147" s="138">
        <v>2009</v>
      </c>
      <c r="K147" s="77" t="str">
        <f t="shared" si="5"/>
        <v>2009 PKS</v>
      </c>
    </row>
    <row r="148" spans="1:16" x14ac:dyDescent="0.2">
      <c r="A148" s="90">
        <f t="shared" si="6"/>
        <v>141</v>
      </c>
      <c r="B148" s="74" t="s">
        <v>166</v>
      </c>
      <c r="C148" s="75" t="s">
        <v>567</v>
      </c>
      <c r="D148" s="318" t="s">
        <v>554</v>
      </c>
      <c r="E148" s="277" t="s">
        <v>444</v>
      </c>
      <c r="F148" s="319" t="s">
        <v>547</v>
      </c>
      <c r="G148" s="80">
        <v>40154</v>
      </c>
      <c r="H148" s="80">
        <f>+G148+(365*4)</f>
        <v>41614</v>
      </c>
      <c r="I148" s="75" t="s">
        <v>548</v>
      </c>
      <c r="J148" s="138">
        <v>2009</v>
      </c>
      <c r="K148" s="77" t="str">
        <f t="shared" si="5"/>
        <v>2009 PKS</v>
      </c>
    </row>
    <row r="149" spans="1:16" ht="17.25" customHeight="1" x14ac:dyDescent="0.2">
      <c r="A149" s="90">
        <f t="shared" si="6"/>
        <v>142</v>
      </c>
      <c r="B149" s="74" t="s">
        <v>166</v>
      </c>
      <c r="C149" s="75" t="s">
        <v>567</v>
      </c>
      <c r="D149" s="318" t="s">
        <v>545</v>
      </c>
      <c r="E149" s="277" t="s">
        <v>444</v>
      </c>
      <c r="F149" s="319" t="s">
        <v>546</v>
      </c>
      <c r="G149" s="80">
        <v>40154</v>
      </c>
      <c r="H149" s="80">
        <f>+G149+(365*4)</f>
        <v>41614</v>
      </c>
      <c r="I149" s="75" t="s">
        <v>549</v>
      </c>
      <c r="J149" s="138">
        <v>2009</v>
      </c>
      <c r="K149" s="77" t="str">
        <f t="shared" si="5"/>
        <v>2009 PKS</v>
      </c>
    </row>
    <row r="150" spans="1:16" s="77" customFormat="1" x14ac:dyDescent="0.2">
      <c r="A150" s="90">
        <f t="shared" si="6"/>
        <v>143</v>
      </c>
      <c r="B150" s="74" t="s">
        <v>50</v>
      </c>
      <c r="C150" s="75" t="s">
        <v>354</v>
      </c>
      <c r="D150" s="318" t="s">
        <v>355</v>
      </c>
      <c r="E150" s="277" t="s">
        <v>444</v>
      </c>
      <c r="F150" s="319" t="s">
        <v>356</v>
      </c>
      <c r="G150" s="80">
        <v>40358</v>
      </c>
      <c r="H150" s="80">
        <f>+G150+(365*3)</f>
        <v>41453</v>
      </c>
      <c r="I150" s="75" t="s">
        <v>101</v>
      </c>
      <c r="J150" s="138">
        <v>2010</v>
      </c>
      <c r="K150" s="77" t="str">
        <f t="shared" si="5"/>
        <v>2010 MoU</v>
      </c>
    </row>
    <row r="151" spans="1:16" s="203" customFormat="1" ht="15" customHeight="1" x14ac:dyDescent="0.2">
      <c r="A151" s="90">
        <f t="shared" si="6"/>
        <v>144</v>
      </c>
      <c r="B151" s="74" t="s">
        <v>166</v>
      </c>
      <c r="C151" s="75" t="s">
        <v>483</v>
      </c>
      <c r="D151" s="120" t="s">
        <v>467</v>
      </c>
      <c r="E151" s="129" t="s">
        <v>444</v>
      </c>
      <c r="F151" s="122" t="s">
        <v>468</v>
      </c>
      <c r="G151" s="80" t="s">
        <v>469</v>
      </c>
      <c r="H151" s="80" t="s">
        <v>470</v>
      </c>
      <c r="I151" s="75" t="s">
        <v>19</v>
      </c>
      <c r="J151" s="138">
        <v>2010</v>
      </c>
      <c r="K151" s="77" t="str">
        <f t="shared" si="5"/>
        <v>2010 PKS</v>
      </c>
    </row>
    <row r="152" spans="1:16" s="77" customFormat="1" ht="15" customHeight="1" x14ac:dyDescent="0.2">
      <c r="A152" s="90">
        <f t="shared" si="6"/>
        <v>145</v>
      </c>
      <c r="B152" s="74" t="s">
        <v>50</v>
      </c>
      <c r="C152" s="79" t="s">
        <v>732</v>
      </c>
      <c r="D152" s="121" t="s">
        <v>12</v>
      </c>
      <c r="E152" s="129" t="s">
        <v>444</v>
      </c>
      <c r="F152" s="122" t="s">
        <v>13</v>
      </c>
      <c r="G152" s="109">
        <v>40465</v>
      </c>
      <c r="H152" s="80">
        <f>+G152+(365*3)</f>
        <v>41560</v>
      </c>
      <c r="I152" s="75" t="s">
        <v>101</v>
      </c>
      <c r="J152" s="129">
        <v>2010</v>
      </c>
      <c r="K152" s="76" t="str">
        <f t="shared" si="5"/>
        <v>2010 MoU</v>
      </c>
    </row>
    <row r="153" spans="1:16" s="77" customFormat="1" ht="15" customHeight="1" x14ac:dyDescent="0.2">
      <c r="A153" s="90">
        <f t="shared" si="6"/>
        <v>146</v>
      </c>
      <c r="B153" s="74" t="s">
        <v>50</v>
      </c>
      <c r="C153" s="79" t="s">
        <v>926</v>
      </c>
      <c r="D153" s="318"/>
      <c r="E153" s="277"/>
      <c r="F153" s="319"/>
      <c r="G153" s="81">
        <v>41068</v>
      </c>
      <c r="H153" s="110">
        <f>+G153+(365*1)</f>
        <v>41433</v>
      </c>
      <c r="I153" s="75" t="s">
        <v>927</v>
      </c>
      <c r="J153" s="138">
        <v>2012</v>
      </c>
      <c r="K153" s="77" t="str">
        <f t="shared" ref="K153:K184" si="7">+J153&amp; " "&amp;B153</f>
        <v>2012 MoU</v>
      </c>
      <c r="L153" s="77" t="s">
        <v>1091</v>
      </c>
      <c r="M153" s="77" t="s">
        <v>1092</v>
      </c>
      <c r="N153" s="77" t="s">
        <v>1091</v>
      </c>
    </row>
    <row r="154" spans="1:16" s="77" customFormat="1" ht="15" customHeight="1" x14ac:dyDescent="0.2">
      <c r="A154" s="90">
        <f t="shared" si="6"/>
        <v>147</v>
      </c>
      <c r="B154" s="74" t="s">
        <v>50</v>
      </c>
      <c r="C154" s="75" t="s">
        <v>427</v>
      </c>
      <c r="D154" s="206" t="s">
        <v>1167</v>
      </c>
      <c r="E154" s="206" t="s">
        <v>444</v>
      </c>
      <c r="F154" s="79" t="s">
        <v>1168</v>
      </c>
      <c r="G154" s="208">
        <v>41240</v>
      </c>
      <c r="H154" s="208">
        <f>+G154+(365*1)</f>
        <v>41605</v>
      </c>
      <c r="I154" s="75" t="s">
        <v>101</v>
      </c>
      <c r="J154" s="129">
        <v>2012</v>
      </c>
      <c r="K154" s="77" t="str">
        <f t="shared" si="7"/>
        <v>2012 MoU</v>
      </c>
    </row>
    <row r="155" spans="1:16" s="77" customFormat="1" ht="24" x14ac:dyDescent="0.2">
      <c r="A155" s="90">
        <f t="shared" si="6"/>
        <v>148</v>
      </c>
      <c r="B155" s="74" t="s">
        <v>50</v>
      </c>
      <c r="C155" s="79" t="s">
        <v>1363</v>
      </c>
      <c r="D155" s="206" t="s">
        <v>1364</v>
      </c>
      <c r="E155" s="206" t="s">
        <v>444</v>
      </c>
      <c r="F155" s="79" t="s">
        <v>1365</v>
      </c>
      <c r="G155" s="81">
        <v>41236</v>
      </c>
      <c r="H155" s="110">
        <f>+G155+(365*1)</f>
        <v>41601</v>
      </c>
      <c r="I155" s="75" t="s">
        <v>1366</v>
      </c>
      <c r="J155" s="138">
        <v>2012</v>
      </c>
      <c r="K155" s="77" t="str">
        <f t="shared" si="7"/>
        <v>2012 MoU</v>
      </c>
      <c r="L155" s="77" t="s">
        <v>1129</v>
      </c>
      <c r="M155" s="77" t="s">
        <v>1130</v>
      </c>
      <c r="N155" s="77" t="s">
        <v>1131</v>
      </c>
    </row>
    <row r="156" spans="1:16" s="76" customFormat="1" x14ac:dyDescent="0.2">
      <c r="A156" s="90">
        <f t="shared" si="6"/>
        <v>149</v>
      </c>
      <c r="B156" s="74" t="s">
        <v>166</v>
      </c>
      <c r="C156" s="79" t="s">
        <v>1274</v>
      </c>
      <c r="D156" s="206" t="s">
        <v>1275</v>
      </c>
      <c r="E156" s="206" t="s">
        <v>444</v>
      </c>
      <c r="F156" s="79" t="s">
        <v>1276</v>
      </c>
      <c r="G156" s="81">
        <v>41256</v>
      </c>
      <c r="H156" s="81">
        <v>41620</v>
      </c>
      <c r="I156" s="75" t="s">
        <v>119</v>
      </c>
      <c r="J156" s="138">
        <v>2012</v>
      </c>
      <c r="K156" s="77" t="str">
        <f t="shared" si="7"/>
        <v>2012 PKS</v>
      </c>
      <c r="L156" s="76" t="s">
        <v>923</v>
      </c>
      <c r="M156" s="76" t="s">
        <v>935</v>
      </c>
      <c r="N156" s="76" t="s">
        <v>936</v>
      </c>
      <c r="O156" s="76" t="s">
        <v>915</v>
      </c>
      <c r="P156" s="76" t="s">
        <v>916</v>
      </c>
    </row>
    <row r="157" spans="1:16" s="77" customFormat="1" ht="24" x14ac:dyDescent="0.2">
      <c r="A157" s="90">
        <f t="shared" si="6"/>
        <v>150</v>
      </c>
      <c r="B157" s="74" t="s">
        <v>166</v>
      </c>
      <c r="C157" s="79" t="s">
        <v>1311</v>
      </c>
      <c r="D157" s="206" t="s">
        <v>1249</v>
      </c>
      <c r="E157" s="206" t="s">
        <v>444</v>
      </c>
      <c r="F157" s="79" t="s">
        <v>1250</v>
      </c>
      <c r="G157" s="81">
        <v>41341</v>
      </c>
      <c r="H157" s="110" t="s">
        <v>1251</v>
      </c>
      <c r="I157" s="75" t="s">
        <v>1252</v>
      </c>
      <c r="J157" s="138">
        <v>2013</v>
      </c>
      <c r="K157" s="77" t="str">
        <f t="shared" si="7"/>
        <v>2013 PKS</v>
      </c>
      <c r="L157" s="77" t="s">
        <v>1156</v>
      </c>
    </row>
    <row r="158" spans="1:16" s="77" customFormat="1" ht="72" x14ac:dyDescent="0.2">
      <c r="A158" s="90">
        <f t="shared" si="6"/>
        <v>151</v>
      </c>
      <c r="B158" s="74" t="s">
        <v>166</v>
      </c>
      <c r="C158" s="79" t="s">
        <v>1277</v>
      </c>
      <c r="D158" s="206" t="s">
        <v>1245</v>
      </c>
      <c r="E158" s="206" t="s">
        <v>444</v>
      </c>
      <c r="F158" s="79" t="s">
        <v>1246</v>
      </c>
      <c r="G158" s="81">
        <v>41376</v>
      </c>
      <c r="H158" s="110" t="s">
        <v>1247</v>
      </c>
      <c r="I158" s="75" t="s">
        <v>1248</v>
      </c>
      <c r="J158" s="129">
        <v>2013</v>
      </c>
      <c r="K158" s="76" t="str">
        <f t="shared" si="7"/>
        <v>2013 PKS</v>
      </c>
    </row>
    <row r="159" spans="1:16" s="77" customFormat="1" ht="36" x14ac:dyDescent="0.2">
      <c r="A159" s="90">
        <f t="shared" si="6"/>
        <v>152</v>
      </c>
      <c r="B159" s="74" t="s">
        <v>166</v>
      </c>
      <c r="C159" s="79" t="s">
        <v>1383</v>
      </c>
      <c r="D159" s="206" t="s">
        <v>1384</v>
      </c>
      <c r="E159" s="206" t="s">
        <v>444</v>
      </c>
      <c r="F159" s="79" t="s">
        <v>1385</v>
      </c>
      <c r="G159" s="81">
        <v>41395</v>
      </c>
      <c r="H159" s="110" t="s">
        <v>1251</v>
      </c>
      <c r="I159" s="75" t="s">
        <v>1386</v>
      </c>
      <c r="J159" s="138">
        <v>2013</v>
      </c>
      <c r="K159" s="77" t="str">
        <f t="shared" si="7"/>
        <v>2013 PKS</v>
      </c>
    </row>
    <row r="160" spans="1:16" s="77" customFormat="1" ht="36" x14ac:dyDescent="0.2">
      <c r="A160" s="90">
        <f t="shared" si="6"/>
        <v>153</v>
      </c>
      <c r="B160" s="74" t="s">
        <v>50</v>
      </c>
      <c r="C160" s="79" t="s">
        <v>1325</v>
      </c>
      <c r="D160" s="206" t="s">
        <v>1326</v>
      </c>
      <c r="E160" s="206" t="s">
        <v>444</v>
      </c>
      <c r="F160" s="79" t="s">
        <v>1327</v>
      </c>
      <c r="G160" s="81">
        <v>41435</v>
      </c>
      <c r="H160" s="110" t="s">
        <v>1251</v>
      </c>
      <c r="I160" s="75" t="s">
        <v>1328</v>
      </c>
      <c r="J160" s="138">
        <v>2013</v>
      </c>
      <c r="K160" s="77" t="str">
        <f t="shared" si="7"/>
        <v>2013 MoU</v>
      </c>
    </row>
    <row r="161" spans="1:37" s="77" customFormat="1" ht="36" x14ac:dyDescent="0.2">
      <c r="A161" s="90">
        <f t="shared" si="6"/>
        <v>154</v>
      </c>
      <c r="B161" s="74" t="s">
        <v>166</v>
      </c>
      <c r="C161" s="79" t="s">
        <v>883</v>
      </c>
      <c r="D161" s="206"/>
      <c r="E161" s="206"/>
      <c r="F161" s="79"/>
      <c r="G161" s="81">
        <v>41435</v>
      </c>
      <c r="H161" s="110" t="s">
        <v>1333</v>
      </c>
      <c r="I161" s="75" t="s">
        <v>1334</v>
      </c>
      <c r="J161" s="138">
        <v>2013</v>
      </c>
      <c r="K161" s="77" t="str">
        <f t="shared" si="7"/>
        <v>2013 PKS</v>
      </c>
    </row>
    <row r="162" spans="1:37" s="77" customFormat="1" x14ac:dyDescent="0.2">
      <c r="A162" s="90">
        <f t="shared" si="6"/>
        <v>155</v>
      </c>
      <c r="B162" s="74" t="s">
        <v>50</v>
      </c>
      <c r="C162" s="75" t="s">
        <v>218</v>
      </c>
      <c r="D162" s="318" t="s">
        <v>219</v>
      </c>
      <c r="E162" s="205" t="s">
        <v>444</v>
      </c>
      <c r="F162" s="319"/>
      <c r="G162" s="80">
        <v>39882</v>
      </c>
      <c r="H162" s="80">
        <f t="shared" ref="H162:H190" si="8">+G162+(365*5)</f>
        <v>41707</v>
      </c>
      <c r="I162" s="75" t="s">
        <v>101</v>
      </c>
      <c r="J162" s="138">
        <v>2009</v>
      </c>
      <c r="K162" s="77" t="str">
        <f t="shared" si="7"/>
        <v>2009 MoU</v>
      </c>
    </row>
    <row r="163" spans="1:37" s="204" customFormat="1" ht="15" customHeight="1" x14ac:dyDescent="0.2">
      <c r="A163" s="90">
        <f t="shared" si="6"/>
        <v>156</v>
      </c>
      <c r="B163" s="74" t="s">
        <v>50</v>
      </c>
      <c r="C163" s="75" t="s">
        <v>233</v>
      </c>
      <c r="D163" s="318" t="s">
        <v>234</v>
      </c>
      <c r="E163" s="205" t="s">
        <v>444</v>
      </c>
      <c r="F163" s="319"/>
      <c r="G163" s="80">
        <v>39895</v>
      </c>
      <c r="H163" s="80">
        <f t="shared" si="8"/>
        <v>41720</v>
      </c>
      <c r="I163" s="75" t="s">
        <v>101</v>
      </c>
      <c r="J163" s="138">
        <v>2009</v>
      </c>
      <c r="K163" s="77" t="str">
        <f t="shared" si="7"/>
        <v>2009 MoU</v>
      </c>
    </row>
    <row r="164" spans="1:37" s="77" customFormat="1" ht="15.75" customHeight="1" x14ac:dyDescent="0.2">
      <c r="A164" s="90">
        <f t="shared" si="6"/>
        <v>157</v>
      </c>
      <c r="B164" s="74" t="s">
        <v>166</v>
      </c>
      <c r="C164" s="79" t="s">
        <v>304</v>
      </c>
      <c r="D164" s="121" t="s">
        <v>238</v>
      </c>
      <c r="E164" s="277" t="s">
        <v>444</v>
      </c>
      <c r="F164" s="122" t="s">
        <v>305</v>
      </c>
      <c r="G164" s="109">
        <v>39938</v>
      </c>
      <c r="H164" s="80">
        <f t="shared" si="8"/>
        <v>41763</v>
      </c>
      <c r="I164" s="75" t="s">
        <v>101</v>
      </c>
      <c r="J164" s="138">
        <v>2009</v>
      </c>
      <c r="K164" s="77" t="str">
        <f t="shared" si="7"/>
        <v>2009 PKS</v>
      </c>
    </row>
    <row r="165" spans="1:37" s="77" customFormat="1" ht="15" customHeight="1" x14ac:dyDescent="0.2">
      <c r="A165" s="90">
        <f t="shared" si="6"/>
        <v>158</v>
      </c>
      <c r="B165" s="74" t="s">
        <v>166</v>
      </c>
      <c r="C165" s="79" t="s">
        <v>306</v>
      </c>
      <c r="D165" s="121" t="s">
        <v>307</v>
      </c>
      <c r="E165" s="277" t="s">
        <v>444</v>
      </c>
      <c r="F165" s="122" t="s">
        <v>308</v>
      </c>
      <c r="G165" s="109">
        <v>39938</v>
      </c>
      <c r="H165" s="80">
        <f t="shared" si="8"/>
        <v>41763</v>
      </c>
      <c r="I165" s="75" t="s">
        <v>101</v>
      </c>
      <c r="J165" s="138">
        <v>2009</v>
      </c>
      <c r="K165" s="77" t="str">
        <f t="shared" si="7"/>
        <v>2009 PKS</v>
      </c>
    </row>
    <row r="166" spans="1:37" s="77" customFormat="1" x14ac:dyDescent="0.2">
      <c r="A166" s="90">
        <f t="shared" si="6"/>
        <v>159</v>
      </c>
      <c r="B166" s="74" t="s">
        <v>166</v>
      </c>
      <c r="C166" s="79" t="s">
        <v>322</v>
      </c>
      <c r="D166" s="318" t="s">
        <v>242</v>
      </c>
      <c r="E166" s="277" t="s">
        <v>444</v>
      </c>
      <c r="F166" s="319" t="s">
        <v>323</v>
      </c>
      <c r="G166" s="80">
        <v>39938</v>
      </c>
      <c r="H166" s="80">
        <f t="shared" si="8"/>
        <v>41763</v>
      </c>
      <c r="I166" s="75" t="s">
        <v>101</v>
      </c>
      <c r="J166" s="138">
        <v>2009</v>
      </c>
      <c r="K166" s="77" t="str">
        <f t="shared" si="7"/>
        <v>2009 PKS</v>
      </c>
    </row>
    <row r="167" spans="1:37" s="77" customFormat="1" ht="15.75" customHeight="1" x14ac:dyDescent="0.2">
      <c r="A167" s="90">
        <f t="shared" si="6"/>
        <v>160</v>
      </c>
      <c r="B167" s="74" t="s">
        <v>50</v>
      </c>
      <c r="C167" s="79" t="s">
        <v>226</v>
      </c>
      <c r="D167" s="121" t="s">
        <v>538</v>
      </c>
      <c r="E167" s="130" t="s">
        <v>444</v>
      </c>
      <c r="F167" s="122" t="s">
        <v>227</v>
      </c>
      <c r="G167" s="109">
        <v>39940</v>
      </c>
      <c r="H167" s="80">
        <f t="shared" si="8"/>
        <v>41765</v>
      </c>
      <c r="I167" s="75" t="s">
        <v>101</v>
      </c>
      <c r="J167" s="138">
        <v>2009</v>
      </c>
      <c r="K167" s="77" t="str">
        <f t="shared" si="7"/>
        <v>2009 MoU</v>
      </c>
    </row>
    <row r="168" spans="1:37" s="77" customFormat="1" ht="15.75" customHeight="1" x14ac:dyDescent="0.2">
      <c r="A168" s="90">
        <f t="shared" si="6"/>
        <v>161</v>
      </c>
      <c r="B168" s="241" t="s">
        <v>166</v>
      </c>
      <c r="C168" s="75" t="s">
        <v>181</v>
      </c>
      <c r="D168" s="120" t="s">
        <v>228</v>
      </c>
      <c r="E168" s="129" t="s">
        <v>444</v>
      </c>
      <c r="F168" s="122" t="s">
        <v>229</v>
      </c>
      <c r="G168" s="80">
        <v>39951</v>
      </c>
      <c r="H168" s="80">
        <f t="shared" si="8"/>
        <v>41776</v>
      </c>
      <c r="I168" s="75" t="s">
        <v>115</v>
      </c>
      <c r="J168" s="138">
        <v>2009</v>
      </c>
      <c r="K168" s="77" t="str">
        <f t="shared" si="7"/>
        <v>2009 PKS</v>
      </c>
    </row>
    <row r="169" spans="1:37" s="203" customFormat="1" ht="15.75" customHeight="1" x14ac:dyDescent="0.2">
      <c r="A169" s="90">
        <f t="shared" si="6"/>
        <v>162</v>
      </c>
      <c r="B169" s="74" t="s">
        <v>166</v>
      </c>
      <c r="C169" s="75" t="s">
        <v>181</v>
      </c>
      <c r="D169" s="120" t="s">
        <v>230</v>
      </c>
      <c r="E169" s="129" t="s">
        <v>444</v>
      </c>
      <c r="F169" s="122" t="s">
        <v>231</v>
      </c>
      <c r="G169" s="80">
        <v>39951</v>
      </c>
      <c r="H169" s="80">
        <f t="shared" si="8"/>
        <v>41776</v>
      </c>
      <c r="I169" s="75" t="s">
        <v>232</v>
      </c>
      <c r="J169" s="138">
        <v>2009</v>
      </c>
      <c r="K169" s="77" t="str">
        <f t="shared" si="7"/>
        <v>2009 PKS</v>
      </c>
    </row>
    <row r="170" spans="1:37" s="77" customFormat="1" ht="15" customHeight="1" x14ac:dyDescent="0.2">
      <c r="A170" s="90">
        <f t="shared" si="6"/>
        <v>163</v>
      </c>
      <c r="B170" s="74" t="s">
        <v>50</v>
      </c>
      <c r="C170" s="79" t="s">
        <v>445</v>
      </c>
      <c r="D170" s="121" t="s">
        <v>1296</v>
      </c>
      <c r="E170" s="129" t="s">
        <v>444</v>
      </c>
      <c r="F170" s="122"/>
      <c r="G170" s="108">
        <v>39993</v>
      </c>
      <c r="H170" s="80">
        <f t="shared" si="8"/>
        <v>41818</v>
      </c>
      <c r="I170" s="75" t="s">
        <v>101</v>
      </c>
      <c r="J170" s="138">
        <v>2009</v>
      </c>
      <c r="K170" s="77" t="str">
        <f t="shared" si="7"/>
        <v>2009 MoU</v>
      </c>
      <c r="AK170" s="77">
        <v>32</v>
      </c>
    </row>
    <row r="171" spans="1:37" s="77" customFormat="1" ht="60" x14ac:dyDescent="0.2">
      <c r="A171" s="90">
        <f t="shared" si="6"/>
        <v>164</v>
      </c>
      <c r="B171" s="74" t="s">
        <v>50</v>
      </c>
      <c r="C171" s="79" t="s">
        <v>555</v>
      </c>
      <c r="D171" s="121" t="s">
        <v>556</v>
      </c>
      <c r="E171" s="129" t="s">
        <v>444</v>
      </c>
      <c r="F171" s="122" t="s">
        <v>557</v>
      </c>
      <c r="G171" s="109">
        <v>40008</v>
      </c>
      <c r="H171" s="80">
        <f t="shared" si="8"/>
        <v>41833</v>
      </c>
      <c r="I171" s="75" t="s">
        <v>558</v>
      </c>
      <c r="J171" s="138">
        <v>2009</v>
      </c>
      <c r="K171" s="77" t="str">
        <f t="shared" si="7"/>
        <v>2009 MoU</v>
      </c>
    </row>
    <row r="172" spans="1:37" s="77" customFormat="1" ht="15.75" customHeight="1" x14ac:dyDescent="0.2">
      <c r="A172" s="90">
        <f t="shared" si="6"/>
        <v>165</v>
      </c>
      <c r="B172" s="74" t="s">
        <v>50</v>
      </c>
      <c r="C172" s="79" t="s">
        <v>271</v>
      </c>
      <c r="D172" s="121" t="s">
        <v>278</v>
      </c>
      <c r="E172" s="130" t="s">
        <v>444</v>
      </c>
      <c r="F172" s="122" t="s">
        <v>279</v>
      </c>
      <c r="G172" s="109">
        <v>40017</v>
      </c>
      <c r="H172" s="80">
        <f t="shared" si="8"/>
        <v>41842</v>
      </c>
      <c r="I172" s="75" t="s">
        <v>101</v>
      </c>
      <c r="J172" s="138">
        <v>2009</v>
      </c>
      <c r="K172" s="77" t="str">
        <f t="shared" si="7"/>
        <v>2009 MoU</v>
      </c>
    </row>
    <row r="173" spans="1:37" s="77" customFormat="1" ht="15.75" customHeight="1" x14ac:dyDescent="0.2">
      <c r="A173" s="90">
        <f t="shared" si="6"/>
        <v>166</v>
      </c>
      <c r="B173" s="74" t="s">
        <v>166</v>
      </c>
      <c r="C173" s="79" t="s">
        <v>271</v>
      </c>
      <c r="D173" s="121" t="s">
        <v>278</v>
      </c>
      <c r="E173" s="130" t="s">
        <v>444</v>
      </c>
      <c r="F173" s="122" t="s">
        <v>279</v>
      </c>
      <c r="G173" s="109">
        <v>40017</v>
      </c>
      <c r="H173" s="80">
        <f t="shared" si="8"/>
        <v>41842</v>
      </c>
      <c r="I173" s="75" t="s">
        <v>539</v>
      </c>
      <c r="J173" s="138">
        <v>2009</v>
      </c>
      <c r="K173" s="77" t="str">
        <f t="shared" si="7"/>
        <v>2009 PKS</v>
      </c>
    </row>
    <row r="174" spans="1:37" s="77" customFormat="1" ht="24" x14ac:dyDescent="0.2">
      <c r="A174" s="90">
        <f t="shared" si="6"/>
        <v>167</v>
      </c>
      <c r="B174" s="74" t="s">
        <v>166</v>
      </c>
      <c r="C174" s="79" t="s">
        <v>327</v>
      </c>
      <c r="D174" s="318" t="s">
        <v>243</v>
      </c>
      <c r="E174" s="277" t="s">
        <v>444</v>
      </c>
      <c r="F174" s="319" t="s">
        <v>244</v>
      </c>
      <c r="G174" s="80">
        <v>40035</v>
      </c>
      <c r="H174" s="80">
        <f t="shared" si="8"/>
        <v>41860</v>
      </c>
      <c r="I174" s="75" t="s">
        <v>101</v>
      </c>
      <c r="J174" s="138">
        <v>2009</v>
      </c>
      <c r="K174" s="77" t="str">
        <f t="shared" si="7"/>
        <v>2009 PKS</v>
      </c>
    </row>
    <row r="175" spans="1:37" s="77" customFormat="1" x14ac:dyDescent="0.2">
      <c r="A175" s="90">
        <f t="shared" si="6"/>
        <v>168</v>
      </c>
      <c r="B175" s="74" t="s">
        <v>236</v>
      </c>
      <c r="C175" s="79" t="s">
        <v>329</v>
      </c>
      <c r="D175" s="318" t="s">
        <v>430</v>
      </c>
      <c r="E175" s="277" t="s">
        <v>444</v>
      </c>
      <c r="F175" s="319"/>
      <c r="G175" s="80">
        <v>40035</v>
      </c>
      <c r="H175" s="80">
        <f t="shared" si="8"/>
        <v>41860</v>
      </c>
      <c r="I175" s="75" t="s">
        <v>101</v>
      </c>
      <c r="J175" s="138">
        <v>2009</v>
      </c>
      <c r="K175" s="77" t="str">
        <f t="shared" si="7"/>
        <v>2009 ADD</v>
      </c>
    </row>
    <row r="176" spans="1:37" s="77" customFormat="1" x14ac:dyDescent="0.2">
      <c r="A176" s="90">
        <f t="shared" si="6"/>
        <v>169</v>
      </c>
      <c r="B176" s="74" t="s">
        <v>236</v>
      </c>
      <c r="C176" s="79" t="s">
        <v>247</v>
      </c>
      <c r="D176" s="318" t="s">
        <v>242</v>
      </c>
      <c r="E176" s="277" t="s">
        <v>444</v>
      </c>
      <c r="F176" s="319"/>
      <c r="G176" s="80">
        <v>40035</v>
      </c>
      <c r="H176" s="80">
        <f t="shared" si="8"/>
        <v>41860</v>
      </c>
      <c r="I176" s="75" t="s">
        <v>101</v>
      </c>
      <c r="J176" s="138">
        <v>2009</v>
      </c>
      <c r="K176" s="77" t="str">
        <f t="shared" si="7"/>
        <v>2009 ADD</v>
      </c>
    </row>
    <row r="177" spans="1:12" s="77" customFormat="1" x14ac:dyDescent="0.2">
      <c r="A177" s="90">
        <f t="shared" si="6"/>
        <v>170</v>
      </c>
      <c r="B177" s="74" t="s">
        <v>236</v>
      </c>
      <c r="C177" s="79" t="s">
        <v>333</v>
      </c>
      <c r="D177" s="318" t="s">
        <v>242</v>
      </c>
      <c r="E177" s="277" t="s">
        <v>444</v>
      </c>
      <c r="F177" s="319" t="s">
        <v>248</v>
      </c>
      <c r="G177" s="80">
        <v>40035</v>
      </c>
      <c r="H177" s="80">
        <f t="shared" si="8"/>
        <v>41860</v>
      </c>
      <c r="I177" s="75" t="s">
        <v>101</v>
      </c>
      <c r="J177" s="138">
        <v>2009</v>
      </c>
      <c r="K177" s="77" t="str">
        <f t="shared" si="7"/>
        <v>2009 ADD</v>
      </c>
    </row>
    <row r="178" spans="1:12" s="77" customFormat="1" ht="33.75" customHeight="1" x14ac:dyDescent="0.2">
      <c r="A178" s="90">
        <f t="shared" si="6"/>
        <v>171</v>
      </c>
      <c r="B178" s="74" t="s">
        <v>236</v>
      </c>
      <c r="C178" s="79" t="s">
        <v>616</v>
      </c>
      <c r="D178" s="318" t="s">
        <v>242</v>
      </c>
      <c r="E178" s="277" t="s">
        <v>444</v>
      </c>
      <c r="F178" s="319" t="s">
        <v>250</v>
      </c>
      <c r="G178" s="80">
        <v>40035</v>
      </c>
      <c r="H178" s="80">
        <f t="shared" si="8"/>
        <v>41860</v>
      </c>
      <c r="I178" s="75" t="s">
        <v>101</v>
      </c>
      <c r="J178" s="138">
        <v>2009</v>
      </c>
      <c r="K178" s="77" t="str">
        <f t="shared" si="7"/>
        <v>2009 ADD</v>
      </c>
    </row>
    <row r="179" spans="1:12" s="77" customFormat="1" ht="24" x14ac:dyDescent="0.2">
      <c r="A179" s="90">
        <f t="shared" si="6"/>
        <v>172</v>
      </c>
      <c r="B179" s="74" t="s">
        <v>236</v>
      </c>
      <c r="C179" s="79" t="s">
        <v>540</v>
      </c>
      <c r="D179" s="121" t="s">
        <v>495</v>
      </c>
      <c r="E179" s="129" t="s">
        <v>444</v>
      </c>
      <c r="F179" s="122"/>
      <c r="G179" s="109">
        <v>40035</v>
      </c>
      <c r="H179" s="80">
        <f t="shared" si="8"/>
        <v>41860</v>
      </c>
      <c r="I179" s="75" t="s">
        <v>101</v>
      </c>
      <c r="J179" s="138">
        <v>2009</v>
      </c>
      <c r="K179" s="77" t="str">
        <f t="shared" si="7"/>
        <v>2009 ADD</v>
      </c>
    </row>
    <row r="180" spans="1:12" s="77" customFormat="1" x14ac:dyDescent="0.2">
      <c r="A180" s="90">
        <f t="shared" si="6"/>
        <v>173</v>
      </c>
      <c r="B180" s="74" t="s">
        <v>166</v>
      </c>
      <c r="C180" s="79" t="s">
        <v>615</v>
      </c>
      <c r="D180" s="121" t="s">
        <v>238</v>
      </c>
      <c r="E180" s="277" t="s">
        <v>444</v>
      </c>
      <c r="F180" s="122" t="s">
        <v>300</v>
      </c>
      <c r="G180" s="109">
        <v>40035</v>
      </c>
      <c r="H180" s="80">
        <f t="shared" si="8"/>
        <v>41860</v>
      </c>
      <c r="I180" s="75" t="s">
        <v>101</v>
      </c>
      <c r="J180" s="138">
        <v>2009</v>
      </c>
      <c r="K180" s="77" t="str">
        <f t="shared" si="7"/>
        <v>2009 PKS</v>
      </c>
    </row>
    <row r="181" spans="1:12" s="77" customFormat="1" x14ac:dyDescent="0.2">
      <c r="A181" s="90">
        <f t="shared" si="6"/>
        <v>174</v>
      </c>
      <c r="B181" s="74" t="s">
        <v>236</v>
      </c>
      <c r="C181" s="79" t="s">
        <v>615</v>
      </c>
      <c r="D181" s="121" t="s">
        <v>238</v>
      </c>
      <c r="E181" s="277" t="s">
        <v>444</v>
      </c>
      <c r="F181" s="122" t="s">
        <v>237</v>
      </c>
      <c r="G181" s="109">
        <v>40036</v>
      </c>
      <c r="H181" s="80">
        <f t="shared" si="8"/>
        <v>41861</v>
      </c>
      <c r="I181" s="75" t="s">
        <v>101</v>
      </c>
      <c r="J181" s="138">
        <v>2009</v>
      </c>
      <c r="K181" s="77" t="str">
        <f t="shared" si="7"/>
        <v>2009 ADD</v>
      </c>
    </row>
    <row r="182" spans="1:12" s="77" customFormat="1" x14ac:dyDescent="0.2">
      <c r="A182" s="90">
        <f t="shared" si="6"/>
        <v>175</v>
      </c>
      <c r="B182" s="74" t="s">
        <v>50</v>
      </c>
      <c r="C182" s="75" t="s">
        <v>297</v>
      </c>
      <c r="D182" s="121" t="s">
        <v>298</v>
      </c>
      <c r="E182" s="130" t="s">
        <v>444</v>
      </c>
      <c r="F182" s="122" t="s">
        <v>299</v>
      </c>
      <c r="G182" s="110">
        <v>40037</v>
      </c>
      <c r="H182" s="80">
        <f t="shared" si="8"/>
        <v>41862</v>
      </c>
      <c r="I182" s="75" t="s">
        <v>101</v>
      </c>
      <c r="J182" s="129">
        <v>2009</v>
      </c>
      <c r="K182" s="76" t="str">
        <f t="shared" si="7"/>
        <v>2009 MoU</v>
      </c>
    </row>
    <row r="183" spans="1:12" s="77" customFormat="1" x14ac:dyDescent="0.2">
      <c r="A183" s="90">
        <f t="shared" si="6"/>
        <v>176</v>
      </c>
      <c r="B183" s="74" t="s">
        <v>50</v>
      </c>
      <c r="C183" s="75" t="s">
        <v>123</v>
      </c>
      <c r="D183" s="318" t="s">
        <v>124</v>
      </c>
      <c r="E183" s="205" t="s">
        <v>444</v>
      </c>
      <c r="F183" s="319" t="s">
        <v>125</v>
      </c>
      <c r="G183" s="80">
        <v>40058</v>
      </c>
      <c r="H183" s="80">
        <f t="shared" si="8"/>
        <v>41883</v>
      </c>
      <c r="I183" s="75" t="s">
        <v>101</v>
      </c>
      <c r="J183" s="129">
        <v>2009</v>
      </c>
      <c r="K183" s="76" t="str">
        <f t="shared" si="7"/>
        <v>2009 MoU</v>
      </c>
    </row>
    <row r="184" spans="1:12" s="77" customFormat="1" x14ac:dyDescent="0.2">
      <c r="A184" s="90">
        <f t="shared" si="6"/>
        <v>177</v>
      </c>
      <c r="B184" s="243" t="s">
        <v>50</v>
      </c>
      <c r="C184" s="200" t="s">
        <v>251</v>
      </c>
      <c r="D184" s="247" t="s">
        <v>252</v>
      </c>
      <c r="E184" s="248" t="s">
        <v>444</v>
      </c>
      <c r="F184" s="249" t="s">
        <v>253</v>
      </c>
      <c r="G184" s="250">
        <v>40063</v>
      </c>
      <c r="H184" s="250">
        <f t="shared" si="8"/>
        <v>41888</v>
      </c>
      <c r="I184" s="200" t="s">
        <v>101</v>
      </c>
      <c r="J184" s="138">
        <v>2009</v>
      </c>
      <c r="K184" s="77" t="str">
        <f t="shared" si="7"/>
        <v>2009 MoU</v>
      </c>
    </row>
    <row r="185" spans="1:12" s="77" customFormat="1" ht="24" x14ac:dyDescent="0.2">
      <c r="A185" s="90">
        <f t="shared" si="6"/>
        <v>178</v>
      </c>
      <c r="B185" s="74" t="s">
        <v>50</v>
      </c>
      <c r="C185" s="75" t="s">
        <v>1763</v>
      </c>
      <c r="D185" s="318" t="s">
        <v>203</v>
      </c>
      <c r="E185" s="205" t="s">
        <v>444</v>
      </c>
      <c r="F185" s="319" t="s">
        <v>387</v>
      </c>
      <c r="G185" s="80">
        <v>40063</v>
      </c>
      <c r="H185" s="80">
        <f t="shared" si="8"/>
        <v>41888</v>
      </c>
      <c r="I185" s="75" t="s">
        <v>101</v>
      </c>
      <c r="J185" s="138">
        <v>2009</v>
      </c>
      <c r="K185" s="77" t="str">
        <f t="shared" ref="K185:K202" si="9">+J185&amp; " "&amp;B185</f>
        <v>2009 MoU</v>
      </c>
    </row>
    <row r="186" spans="1:12" s="77" customFormat="1" x14ac:dyDescent="0.2">
      <c r="A186" s="90">
        <f t="shared" si="6"/>
        <v>179</v>
      </c>
      <c r="B186" s="74" t="s">
        <v>50</v>
      </c>
      <c r="C186" s="75" t="s">
        <v>359</v>
      </c>
      <c r="D186" s="318" t="s">
        <v>317</v>
      </c>
      <c r="E186" s="205" t="s">
        <v>444</v>
      </c>
      <c r="F186" s="319" t="s">
        <v>318</v>
      </c>
      <c r="G186" s="80">
        <v>40066</v>
      </c>
      <c r="H186" s="80">
        <f t="shared" si="8"/>
        <v>41891</v>
      </c>
      <c r="I186" s="75" t="s">
        <v>101</v>
      </c>
      <c r="J186" s="138">
        <v>2009</v>
      </c>
      <c r="K186" s="77" t="str">
        <f t="shared" si="9"/>
        <v>2009 MoU</v>
      </c>
    </row>
    <row r="187" spans="1:12" s="76" customFormat="1" x14ac:dyDescent="0.2">
      <c r="A187" s="90">
        <f t="shared" si="6"/>
        <v>180</v>
      </c>
      <c r="B187" s="74" t="s">
        <v>50</v>
      </c>
      <c r="C187" s="75" t="s">
        <v>204</v>
      </c>
      <c r="D187" s="318" t="s">
        <v>205</v>
      </c>
      <c r="E187" s="205" t="s">
        <v>444</v>
      </c>
      <c r="F187" s="319" t="s">
        <v>206</v>
      </c>
      <c r="G187" s="80">
        <v>40066</v>
      </c>
      <c r="H187" s="80">
        <f t="shared" si="8"/>
        <v>41891</v>
      </c>
      <c r="I187" s="75" t="s">
        <v>101</v>
      </c>
      <c r="J187" s="138">
        <v>2009</v>
      </c>
      <c r="K187" s="77" t="str">
        <f t="shared" si="9"/>
        <v>2009 MoU</v>
      </c>
    </row>
    <row r="188" spans="1:12" s="76" customFormat="1" x14ac:dyDescent="0.2">
      <c r="A188" s="90">
        <f t="shared" si="6"/>
        <v>181</v>
      </c>
      <c r="B188" s="74" t="s">
        <v>50</v>
      </c>
      <c r="C188" s="75" t="s">
        <v>565</v>
      </c>
      <c r="D188" s="318" t="s">
        <v>566</v>
      </c>
      <c r="E188" s="277" t="s">
        <v>444</v>
      </c>
      <c r="F188" s="319"/>
      <c r="G188" s="80">
        <v>40081</v>
      </c>
      <c r="H188" s="80">
        <f t="shared" si="8"/>
        <v>41906</v>
      </c>
      <c r="I188" s="75" t="s">
        <v>101</v>
      </c>
      <c r="J188" s="138">
        <v>2009</v>
      </c>
      <c r="K188" s="77" t="str">
        <f t="shared" si="9"/>
        <v>2009 MoU</v>
      </c>
    </row>
    <row r="189" spans="1:12" s="77" customFormat="1" ht="24" x14ac:dyDescent="0.2">
      <c r="A189" s="90">
        <f t="shared" si="6"/>
        <v>182</v>
      </c>
      <c r="B189" s="74" t="s">
        <v>166</v>
      </c>
      <c r="C189" s="79" t="s">
        <v>150</v>
      </c>
      <c r="D189" s="318" t="s">
        <v>249</v>
      </c>
      <c r="E189" s="277" t="s">
        <v>444</v>
      </c>
      <c r="F189" s="319"/>
      <c r="G189" s="80">
        <v>40101</v>
      </c>
      <c r="H189" s="80">
        <f t="shared" si="8"/>
        <v>41926</v>
      </c>
      <c r="I189" s="75" t="s">
        <v>101</v>
      </c>
      <c r="J189" s="138">
        <v>2009</v>
      </c>
      <c r="K189" s="77" t="str">
        <f t="shared" si="9"/>
        <v>2009 PKS</v>
      </c>
    </row>
    <row r="190" spans="1:12" s="77" customFormat="1" ht="24" x14ac:dyDescent="0.2">
      <c r="A190" s="90">
        <f t="shared" si="6"/>
        <v>183</v>
      </c>
      <c r="B190" s="74" t="s">
        <v>166</v>
      </c>
      <c r="C190" s="79" t="s">
        <v>43</v>
      </c>
      <c r="D190" s="121" t="s">
        <v>44</v>
      </c>
      <c r="E190" s="129" t="s">
        <v>444</v>
      </c>
      <c r="F190" s="122" t="s">
        <v>45</v>
      </c>
      <c r="G190" s="109">
        <v>40163</v>
      </c>
      <c r="H190" s="80">
        <f t="shared" si="8"/>
        <v>41988</v>
      </c>
      <c r="I190" s="75" t="s">
        <v>46</v>
      </c>
      <c r="J190" s="138">
        <v>2009</v>
      </c>
      <c r="K190" s="77" t="str">
        <f t="shared" si="9"/>
        <v>2009 PKS</v>
      </c>
    </row>
    <row r="191" spans="1:12" s="77" customFormat="1" ht="12.75" x14ac:dyDescent="0.2">
      <c r="A191" s="90">
        <f t="shared" si="6"/>
        <v>184</v>
      </c>
      <c r="B191" s="227" t="s">
        <v>50</v>
      </c>
      <c r="C191" s="75" t="s">
        <v>1970</v>
      </c>
      <c r="D191" s="318" t="s">
        <v>1007</v>
      </c>
      <c r="E191" s="277" t="s">
        <v>444</v>
      </c>
      <c r="F191" s="319" t="s">
        <v>1008</v>
      </c>
      <c r="G191" s="80">
        <v>40485</v>
      </c>
      <c r="H191" s="80">
        <f>+G191+(365*1)</f>
        <v>40850</v>
      </c>
      <c r="I191" s="75" t="s">
        <v>101</v>
      </c>
      <c r="J191" s="138">
        <v>2010</v>
      </c>
      <c r="K191" s="77" t="str">
        <f t="shared" si="9"/>
        <v>2010 MoU</v>
      </c>
    </row>
    <row r="192" spans="1:12" s="77" customFormat="1" ht="48" x14ac:dyDescent="0.2">
      <c r="A192" s="90">
        <f t="shared" si="6"/>
        <v>185</v>
      </c>
      <c r="B192" s="74" t="s">
        <v>166</v>
      </c>
      <c r="C192" s="79" t="s">
        <v>1088</v>
      </c>
      <c r="D192" s="318" t="s">
        <v>1097</v>
      </c>
      <c r="E192" s="277" t="s">
        <v>444</v>
      </c>
      <c r="F192" s="319" t="s">
        <v>1098</v>
      </c>
      <c r="G192" s="81">
        <v>41107</v>
      </c>
      <c r="H192" s="110">
        <f>+G192+(365*2)</f>
        <v>41837</v>
      </c>
      <c r="I192" s="75" t="s">
        <v>1099</v>
      </c>
      <c r="J192" s="138">
        <v>2012</v>
      </c>
      <c r="K192" s="77" t="str">
        <f t="shared" si="9"/>
        <v>2012 PKS</v>
      </c>
      <c r="L192" s="77" t="s">
        <v>1103</v>
      </c>
    </row>
    <row r="193" spans="1:12" s="77" customFormat="1" ht="60" x14ac:dyDescent="0.2">
      <c r="A193" s="90">
        <f t="shared" si="6"/>
        <v>186</v>
      </c>
      <c r="B193" s="74" t="s">
        <v>236</v>
      </c>
      <c r="C193" s="79" t="s">
        <v>1161</v>
      </c>
      <c r="D193" s="206" t="s">
        <v>1165</v>
      </c>
      <c r="E193" s="206" t="s">
        <v>444</v>
      </c>
      <c r="F193" s="79" t="s">
        <v>1166</v>
      </c>
      <c r="G193" s="81">
        <v>41266</v>
      </c>
      <c r="H193" s="80" t="s">
        <v>1177</v>
      </c>
      <c r="I193" s="75" t="s">
        <v>1164</v>
      </c>
      <c r="J193" s="138">
        <v>2012</v>
      </c>
      <c r="K193" s="77" t="str">
        <f t="shared" si="9"/>
        <v>2012 ADD</v>
      </c>
    </row>
    <row r="194" spans="1:12" s="76" customFormat="1" ht="15.75" customHeight="1" x14ac:dyDescent="0.2">
      <c r="A194" s="90">
        <f t="shared" si="6"/>
        <v>187</v>
      </c>
      <c r="B194" s="74" t="s">
        <v>166</v>
      </c>
      <c r="C194" s="79" t="s">
        <v>1267</v>
      </c>
      <c r="D194" s="206" t="s">
        <v>1268</v>
      </c>
      <c r="E194" s="206" t="s">
        <v>444</v>
      </c>
      <c r="F194" s="79" t="s">
        <v>1269</v>
      </c>
      <c r="G194" s="81">
        <v>41276</v>
      </c>
      <c r="H194" s="110">
        <f>+G194+(365*1)</f>
        <v>41641</v>
      </c>
      <c r="I194" s="75" t="s">
        <v>1270</v>
      </c>
      <c r="J194" s="138">
        <v>2013</v>
      </c>
      <c r="K194" s="77" t="str">
        <f t="shared" si="9"/>
        <v>2013 PKS</v>
      </c>
    </row>
    <row r="195" spans="1:12" s="77" customFormat="1" ht="60" x14ac:dyDescent="0.2">
      <c r="A195" s="90">
        <f t="shared" si="6"/>
        <v>188</v>
      </c>
      <c r="B195" s="74" t="s">
        <v>166</v>
      </c>
      <c r="C195" s="79" t="s">
        <v>1213</v>
      </c>
      <c r="D195" s="206" t="s">
        <v>1214</v>
      </c>
      <c r="E195" s="206" t="s">
        <v>444</v>
      </c>
      <c r="F195" s="79" t="s">
        <v>1215</v>
      </c>
      <c r="G195" s="81" t="s">
        <v>1216</v>
      </c>
      <c r="H195" s="110" t="s">
        <v>1217</v>
      </c>
      <c r="I195" s="75" t="s">
        <v>1218</v>
      </c>
      <c r="J195" s="138">
        <v>2013</v>
      </c>
      <c r="K195" s="77" t="str">
        <f t="shared" si="9"/>
        <v>2013 PKS</v>
      </c>
    </row>
    <row r="196" spans="1:12" s="77" customFormat="1" ht="36" x14ac:dyDescent="0.2">
      <c r="A196" s="90">
        <f t="shared" si="6"/>
        <v>189</v>
      </c>
      <c r="B196" s="74" t="s">
        <v>50</v>
      </c>
      <c r="C196" s="79" t="s">
        <v>596</v>
      </c>
      <c r="D196" s="206" t="s">
        <v>1335</v>
      </c>
      <c r="E196" s="206" t="s">
        <v>444</v>
      </c>
      <c r="F196" s="79" t="s">
        <v>1336</v>
      </c>
      <c r="G196" s="81">
        <v>41379</v>
      </c>
      <c r="H196" s="110">
        <f>+G196+(365*1)</f>
        <v>41744</v>
      </c>
      <c r="I196" s="75" t="s">
        <v>1337</v>
      </c>
      <c r="J196" s="138">
        <v>2013</v>
      </c>
      <c r="K196" s="77" t="str">
        <f t="shared" si="9"/>
        <v>2013 MoU</v>
      </c>
    </row>
    <row r="197" spans="1:12" s="77" customFormat="1" ht="72" x14ac:dyDescent="0.2">
      <c r="A197" s="90">
        <f t="shared" si="6"/>
        <v>190</v>
      </c>
      <c r="B197" s="74" t="s">
        <v>166</v>
      </c>
      <c r="C197" s="79" t="s">
        <v>1367</v>
      </c>
      <c r="D197" s="206" t="s">
        <v>1368</v>
      </c>
      <c r="E197" s="206" t="s">
        <v>444</v>
      </c>
      <c r="F197" s="79" t="s">
        <v>1369</v>
      </c>
      <c r="G197" s="81">
        <v>41451</v>
      </c>
      <c r="H197" s="110">
        <f>+G197+(365*1)</f>
        <v>41816</v>
      </c>
      <c r="I197" s="75" t="s">
        <v>1370</v>
      </c>
      <c r="J197" s="138">
        <v>2013</v>
      </c>
      <c r="K197" s="77" t="str">
        <f t="shared" si="9"/>
        <v>2013 PKS</v>
      </c>
    </row>
    <row r="198" spans="1:12" s="77" customFormat="1" x14ac:dyDescent="0.2">
      <c r="A198" s="90">
        <f t="shared" si="6"/>
        <v>191</v>
      </c>
      <c r="B198" s="74" t="s">
        <v>166</v>
      </c>
      <c r="C198" s="79" t="s">
        <v>483</v>
      </c>
      <c r="D198" s="206" t="s">
        <v>1421</v>
      </c>
      <c r="E198" s="206" t="s">
        <v>444</v>
      </c>
      <c r="F198" s="79" t="s">
        <v>1422</v>
      </c>
      <c r="G198" s="81">
        <v>41571</v>
      </c>
      <c r="H198" s="110" t="s">
        <v>1423</v>
      </c>
      <c r="I198" s="75" t="s">
        <v>852</v>
      </c>
      <c r="J198" s="138">
        <v>2013</v>
      </c>
      <c r="K198" s="77" t="str">
        <f t="shared" si="9"/>
        <v>2013 PKS</v>
      </c>
    </row>
    <row r="199" spans="1:12" s="287" customFormat="1" ht="49.5" customHeight="1" x14ac:dyDescent="0.2">
      <c r="A199" s="90">
        <f t="shared" si="6"/>
        <v>192</v>
      </c>
      <c r="B199" s="280" t="s">
        <v>166</v>
      </c>
      <c r="C199" s="281" t="s">
        <v>1779</v>
      </c>
      <c r="D199" s="282" t="s">
        <v>1780</v>
      </c>
      <c r="E199" s="282"/>
      <c r="F199" s="281"/>
      <c r="G199" s="283" t="s">
        <v>1781</v>
      </c>
      <c r="H199" s="284" t="s">
        <v>1782</v>
      </c>
      <c r="I199" s="285" t="s">
        <v>1783</v>
      </c>
      <c r="J199" s="286">
        <v>2014</v>
      </c>
      <c r="K199" s="287" t="str">
        <f t="shared" si="9"/>
        <v>2014 PKS</v>
      </c>
    </row>
    <row r="200" spans="1:12" s="287" customFormat="1" ht="49.5" customHeight="1" x14ac:dyDescent="0.2">
      <c r="A200" s="90">
        <f t="shared" si="6"/>
        <v>193</v>
      </c>
      <c r="B200" s="280" t="s">
        <v>166</v>
      </c>
      <c r="C200" s="281" t="s">
        <v>1848</v>
      </c>
      <c r="D200" s="282" t="s">
        <v>1844</v>
      </c>
      <c r="E200" s="282" t="s">
        <v>444</v>
      </c>
      <c r="F200" s="281" t="s">
        <v>1845</v>
      </c>
      <c r="G200" s="283">
        <v>41652</v>
      </c>
      <c r="H200" s="284" t="s">
        <v>1846</v>
      </c>
      <c r="I200" s="285" t="s">
        <v>1855</v>
      </c>
      <c r="J200" s="286">
        <v>2014</v>
      </c>
      <c r="K200" s="287" t="str">
        <f t="shared" si="9"/>
        <v>2014 PKS</v>
      </c>
    </row>
    <row r="201" spans="1:12" s="287" customFormat="1" ht="49.5" customHeight="1" x14ac:dyDescent="0.2">
      <c r="A201" s="90">
        <f t="shared" ref="A201:A231" si="10">+A200+1</f>
        <v>194</v>
      </c>
      <c r="B201" s="280" t="s">
        <v>166</v>
      </c>
      <c r="C201" s="281" t="s">
        <v>1848</v>
      </c>
      <c r="D201" s="282" t="s">
        <v>1849</v>
      </c>
      <c r="E201" s="282" t="s">
        <v>444</v>
      </c>
      <c r="F201" s="281" t="s">
        <v>1850</v>
      </c>
      <c r="G201" s="283">
        <v>41673</v>
      </c>
      <c r="H201" s="284" t="s">
        <v>1851</v>
      </c>
      <c r="I201" s="285" t="s">
        <v>1847</v>
      </c>
      <c r="J201" s="286">
        <v>2014</v>
      </c>
      <c r="K201" s="287" t="str">
        <f t="shared" si="9"/>
        <v>2014 PKS</v>
      </c>
    </row>
    <row r="202" spans="1:12" s="287" customFormat="1" ht="49.5" customHeight="1" x14ac:dyDescent="0.2">
      <c r="A202" s="90">
        <f t="shared" si="10"/>
        <v>195</v>
      </c>
      <c r="B202" s="280" t="s">
        <v>166</v>
      </c>
      <c r="C202" s="281" t="s">
        <v>1848</v>
      </c>
      <c r="D202" s="282" t="s">
        <v>1852</v>
      </c>
      <c r="E202" s="282" t="s">
        <v>444</v>
      </c>
      <c r="F202" s="281" t="s">
        <v>1853</v>
      </c>
      <c r="G202" s="283">
        <v>41687</v>
      </c>
      <c r="H202" s="284">
        <v>41759</v>
      </c>
      <c r="I202" s="285" t="s">
        <v>1854</v>
      </c>
      <c r="J202" s="286">
        <v>2014</v>
      </c>
      <c r="K202" s="287" t="str">
        <f t="shared" si="9"/>
        <v>2014 PKS</v>
      </c>
    </row>
    <row r="203" spans="1:12" x14ac:dyDescent="0.2">
      <c r="A203" s="90">
        <f t="shared" si="10"/>
        <v>196</v>
      </c>
    </row>
    <row r="204" spans="1:12" s="287" customFormat="1" ht="24" x14ac:dyDescent="0.2">
      <c r="A204" s="90">
        <f t="shared" si="10"/>
        <v>197</v>
      </c>
      <c r="B204" s="280" t="s">
        <v>166</v>
      </c>
      <c r="C204" s="281" t="s">
        <v>883</v>
      </c>
      <c r="D204" s="282" t="s">
        <v>1687</v>
      </c>
      <c r="E204" s="282" t="s">
        <v>444</v>
      </c>
      <c r="F204" s="281" t="s">
        <v>1688</v>
      </c>
      <c r="G204" s="283">
        <v>41711</v>
      </c>
      <c r="H204" s="284" t="s">
        <v>1691</v>
      </c>
      <c r="I204" s="285" t="s">
        <v>1690</v>
      </c>
      <c r="J204" s="286">
        <v>2014</v>
      </c>
      <c r="K204" s="287" t="str">
        <f t="shared" ref="K204:K219" si="11">+J204&amp; " "&amp;B204</f>
        <v>2014 PKS</v>
      </c>
    </row>
    <row r="205" spans="1:12" s="202" customFormat="1" ht="48" x14ac:dyDescent="0.2">
      <c r="A205" s="90">
        <f t="shared" si="10"/>
        <v>198</v>
      </c>
      <c r="B205" s="280" t="s">
        <v>50</v>
      </c>
      <c r="C205" s="281" t="s">
        <v>1868</v>
      </c>
      <c r="D205" s="282" t="s">
        <v>1869</v>
      </c>
      <c r="E205" s="282" t="s">
        <v>444</v>
      </c>
      <c r="F205" s="281" t="s">
        <v>1892</v>
      </c>
      <c r="G205" s="283">
        <v>41833</v>
      </c>
      <c r="H205" s="295">
        <v>41944</v>
      </c>
      <c r="I205" s="285" t="s">
        <v>1870</v>
      </c>
      <c r="J205" s="286">
        <v>2014</v>
      </c>
      <c r="K205" s="287" t="str">
        <f t="shared" si="11"/>
        <v>2014 MoU</v>
      </c>
      <c r="L205" s="287"/>
    </row>
    <row r="206" spans="1:12" s="202" customFormat="1" ht="60" x14ac:dyDescent="0.2">
      <c r="A206" s="90">
        <f t="shared" si="10"/>
        <v>199</v>
      </c>
      <c r="B206" s="280" t="s">
        <v>166</v>
      </c>
      <c r="C206" s="281" t="s">
        <v>2034</v>
      </c>
      <c r="D206" s="282" t="s">
        <v>2035</v>
      </c>
      <c r="E206" s="282" t="s">
        <v>444</v>
      </c>
      <c r="F206" s="281" t="s">
        <v>2036</v>
      </c>
      <c r="G206" s="283">
        <v>41856</v>
      </c>
      <c r="H206" s="284">
        <f>+G206+(120*1)</f>
        <v>41976</v>
      </c>
      <c r="I206" s="285" t="s">
        <v>2037</v>
      </c>
      <c r="J206" s="286">
        <v>2014</v>
      </c>
      <c r="K206" s="287" t="str">
        <f t="shared" si="11"/>
        <v>2014 PKS</v>
      </c>
      <c r="L206" s="287"/>
    </row>
    <row r="207" spans="1:12" s="202" customFormat="1" ht="36" x14ac:dyDescent="0.2">
      <c r="A207" s="90">
        <f t="shared" si="10"/>
        <v>200</v>
      </c>
      <c r="B207" s="280" t="s">
        <v>166</v>
      </c>
      <c r="C207" s="281" t="s">
        <v>2015</v>
      </c>
      <c r="D207" s="310" t="s">
        <v>2016</v>
      </c>
      <c r="E207" s="311"/>
      <c r="F207" s="312"/>
      <c r="G207" s="283">
        <v>41892</v>
      </c>
      <c r="H207" s="295" t="s">
        <v>1691</v>
      </c>
      <c r="I207" s="285" t="s">
        <v>2017</v>
      </c>
      <c r="J207" s="286">
        <v>2014</v>
      </c>
      <c r="K207" s="287" t="str">
        <f t="shared" si="11"/>
        <v>2014 PKS</v>
      </c>
      <c r="L207" s="287"/>
    </row>
    <row r="208" spans="1:12" s="221" customFormat="1" ht="15" customHeight="1" x14ac:dyDescent="0.2">
      <c r="A208" s="90">
        <f t="shared" si="10"/>
        <v>201</v>
      </c>
      <c r="B208" s="74" t="s">
        <v>50</v>
      </c>
      <c r="C208" s="79" t="s">
        <v>807</v>
      </c>
      <c r="D208" s="278" t="s">
        <v>808</v>
      </c>
      <c r="E208" s="277" t="s">
        <v>444</v>
      </c>
      <c r="F208" s="279" t="s">
        <v>809</v>
      </c>
      <c r="G208" s="81">
        <v>40182</v>
      </c>
      <c r="H208" s="80">
        <f>+G208+(365*5)</f>
        <v>42007</v>
      </c>
      <c r="I208" s="75" t="s">
        <v>101</v>
      </c>
      <c r="J208" s="138">
        <v>2010</v>
      </c>
      <c r="K208" s="77" t="str">
        <f t="shared" si="11"/>
        <v>2010 MoU</v>
      </c>
    </row>
    <row r="209" spans="1:11" s="140" customFormat="1" ht="15" customHeight="1" x14ac:dyDescent="0.2">
      <c r="A209" s="90">
        <f t="shared" si="10"/>
        <v>202</v>
      </c>
      <c r="B209" s="74" t="s">
        <v>166</v>
      </c>
      <c r="C209" s="79" t="s">
        <v>810</v>
      </c>
      <c r="D209" s="278" t="s">
        <v>811</v>
      </c>
      <c r="E209" s="277" t="s">
        <v>444</v>
      </c>
      <c r="F209" s="279" t="s">
        <v>812</v>
      </c>
      <c r="G209" s="81">
        <v>40182</v>
      </c>
      <c r="H209" s="80">
        <f>+G209+(365*5)</f>
        <v>42007</v>
      </c>
      <c r="I209" s="75" t="s">
        <v>101</v>
      </c>
      <c r="J209" s="138">
        <v>2010</v>
      </c>
      <c r="K209" s="77" t="str">
        <f t="shared" si="11"/>
        <v>2010 PKS</v>
      </c>
    </row>
    <row r="210" spans="1:11" x14ac:dyDescent="0.2">
      <c r="A210" s="90">
        <f t="shared" si="10"/>
        <v>203</v>
      </c>
      <c r="B210" s="242" t="s">
        <v>50</v>
      </c>
      <c r="C210" s="75" t="s">
        <v>531</v>
      </c>
      <c r="D210" s="120" t="s">
        <v>533</v>
      </c>
      <c r="E210" s="129" t="s">
        <v>444</v>
      </c>
      <c r="F210" s="122" t="s">
        <v>532</v>
      </c>
      <c r="G210" s="110">
        <v>40197</v>
      </c>
      <c r="H210" s="110">
        <f>+G210+(365*5)</f>
        <v>42022</v>
      </c>
      <c r="I210" s="75" t="s">
        <v>101</v>
      </c>
      <c r="J210" s="138">
        <v>2010</v>
      </c>
      <c r="K210" s="77" t="str">
        <f t="shared" si="11"/>
        <v>2010 MoU</v>
      </c>
    </row>
    <row r="211" spans="1:11" ht="24" x14ac:dyDescent="0.2">
      <c r="A211" s="90">
        <f t="shared" si="10"/>
        <v>204</v>
      </c>
      <c r="B211" s="74" t="s">
        <v>50</v>
      </c>
      <c r="C211" s="79" t="s">
        <v>1595</v>
      </c>
      <c r="D211" s="121" t="s">
        <v>452</v>
      </c>
      <c r="E211" s="129" t="s">
        <v>444</v>
      </c>
      <c r="F211" s="122" t="s">
        <v>453</v>
      </c>
      <c r="G211" s="109">
        <v>40233</v>
      </c>
      <c r="H211" s="80">
        <f>+G211+(365*5)</f>
        <v>42058</v>
      </c>
      <c r="I211" s="75" t="s">
        <v>102</v>
      </c>
      <c r="J211" s="138">
        <v>2010</v>
      </c>
      <c r="K211" s="77" t="str">
        <f t="shared" si="11"/>
        <v>2010 MoU</v>
      </c>
    </row>
    <row r="212" spans="1:11" x14ac:dyDescent="0.2">
      <c r="A212" s="90">
        <f t="shared" si="10"/>
        <v>205</v>
      </c>
      <c r="B212" s="74" t="s">
        <v>166</v>
      </c>
      <c r="C212" s="79" t="s">
        <v>14</v>
      </c>
      <c r="D212" s="121"/>
      <c r="E212" s="129"/>
      <c r="F212" s="122"/>
      <c r="G212" s="109">
        <v>40267</v>
      </c>
      <c r="H212" s="80">
        <f>+G212+(365*5)</f>
        <v>42092</v>
      </c>
      <c r="I212" s="75" t="s">
        <v>101</v>
      </c>
      <c r="J212" s="129">
        <v>2010</v>
      </c>
      <c r="K212" s="77" t="str">
        <f t="shared" si="11"/>
        <v>2010 PKS</v>
      </c>
    </row>
    <row r="213" spans="1:11" s="76" customFormat="1" ht="15" customHeight="1" x14ac:dyDescent="0.2">
      <c r="A213" s="90">
        <f t="shared" si="10"/>
        <v>206</v>
      </c>
      <c r="B213" s="74" t="s">
        <v>166</v>
      </c>
      <c r="C213" s="207" t="s">
        <v>793</v>
      </c>
      <c r="D213" s="206" t="s">
        <v>1100</v>
      </c>
      <c r="E213" s="206" t="s">
        <v>444</v>
      </c>
      <c r="F213" s="79" t="s">
        <v>1101</v>
      </c>
      <c r="G213" s="81">
        <v>40954</v>
      </c>
      <c r="H213" s="110">
        <f>+G213+(365*3)</f>
        <v>42049</v>
      </c>
      <c r="I213" s="75" t="s">
        <v>1102</v>
      </c>
      <c r="J213" s="138">
        <v>2012</v>
      </c>
      <c r="K213" s="77" t="str">
        <f t="shared" si="11"/>
        <v>2012 PKS</v>
      </c>
    </row>
    <row r="214" spans="1:11" s="77" customFormat="1" ht="48" x14ac:dyDescent="0.2">
      <c r="A214" s="90">
        <f t="shared" si="10"/>
        <v>207</v>
      </c>
      <c r="B214" s="74" t="s">
        <v>166</v>
      </c>
      <c r="C214" s="79" t="s">
        <v>1285</v>
      </c>
      <c r="D214" s="206" t="s">
        <v>1286</v>
      </c>
      <c r="E214" s="206" t="s">
        <v>444</v>
      </c>
      <c r="F214" s="79" t="s">
        <v>1287</v>
      </c>
      <c r="G214" s="81">
        <v>41303</v>
      </c>
      <c r="H214" s="110">
        <f>+G214+(365*2)</f>
        <v>42033</v>
      </c>
      <c r="I214" s="75" t="s">
        <v>1288</v>
      </c>
      <c r="J214" s="138">
        <v>2013</v>
      </c>
      <c r="K214" s="77" t="str">
        <f t="shared" si="11"/>
        <v>2013 PKS</v>
      </c>
    </row>
    <row r="215" spans="1:11" s="77" customFormat="1" ht="36" x14ac:dyDescent="0.2">
      <c r="A215" s="90">
        <f t="shared" si="10"/>
        <v>208</v>
      </c>
      <c r="B215" s="74" t="s">
        <v>166</v>
      </c>
      <c r="C215" s="79" t="s">
        <v>1292</v>
      </c>
      <c r="D215" s="206" t="s">
        <v>1294</v>
      </c>
      <c r="E215" s="206" t="s">
        <v>444</v>
      </c>
      <c r="F215" s="79" t="s">
        <v>1295</v>
      </c>
      <c r="G215" s="81">
        <v>41365</v>
      </c>
      <c r="H215" s="110">
        <f>+G215+(365*2)</f>
        <v>42095</v>
      </c>
      <c r="I215" s="75" t="s">
        <v>1293</v>
      </c>
      <c r="J215" s="138">
        <v>2013</v>
      </c>
      <c r="K215" s="77" t="str">
        <f t="shared" si="11"/>
        <v>2013 PKS</v>
      </c>
    </row>
    <row r="216" spans="1:11" s="77" customFormat="1" ht="36" x14ac:dyDescent="0.2">
      <c r="A216" s="90">
        <f t="shared" si="10"/>
        <v>209</v>
      </c>
      <c r="B216" s="74" t="s">
        <v>166</v>
      </c>
      <c r="C216" s="79" t="s">
        <v>1263</v>
      </c>
      <c r="D216" s="206" t="s">
        <v>1237</v>
      </c>
      <c r="E216" s="206" t="s">
        <v>444</v>
      </c>
      <c r="F216" s="79" t="s">
        <v>1235</v>
      </c>
      <c r="G216" s="81">
        <v>41368</v>
      </c>
      <c r="H216" s="110">
        <f>+G216+(365*2)</f>
        <v>42098</v>
      </c>
      <c r="I216" s="75" t="s">
        <v>1236</v>
      </c>
      <c r="J216" s="138">
        <v>2013</v>
      </c>
      <c r="K216" s="77" t="str">
        <f t="shared" si="11"/>
        <v>2013 PKS</v>
      </c>
    </row>
    <row r="217" spans="1:11" s="77" customFormat="1" ht="12.75" x14ac:dyDescent="0.2">
      <c r="A217" s="90">
        <f t="shared" si="10"/>
        <v>210</v>
      </c>
      <c r="B217" s="227" t="s">
        <v>50</v>
      </c>
      <c r="C217" s="79" t="s">
        <v>1555</v>
      </c>
      <c r="D217" s="206" t="s">
        <v>1556</v>
      </c>
      <c r="E217" s="206" t="s">
        <v>444</v>
      </c>
      <c r="F217" s="79" t="s">
        <v>1557</v>
      </c>
      <c r="G217" s="81" t="s">
        <v>1558</v>
      </c>
      <c r="H217" s="110" t="s">
        <v>1559</v>
      </c>
      <c r="I217" s="75" t="s">
        <v>101</v>
      </c>
      <c r="J217" s="138">
        <v>2014</v>
      </c>
      <c r="K217" s="77" t="str">
        <f t="shared" si="11"/>
        <v>2014 MoU</v>
      </c>
    </row>
    <row r="218" spans="1:11" s="77" customFormat="1" ht="36" x14ac:dyDescent="0.2">
      <c r="A218" s="90">
        <f t="shared" si="10"/>
        <v>211</v>
      </c>
      <c r="B218" s="227" t="s">
        <v>50</v>
      </c>
      <c r="C218" s="79" t="s">
        <v>1704</v>
      </c>
      <c r="D218" s="206"/>
      <c r="E218" s="206"/>
      <c r="F218" s="79"/>
      <c r="G218" s="81" t="s">
        <v>1701</v>
      </c>
      <c r="H218" s="81" t="s">
        <v>1702</v>
      </c>
      <c r="I218" s="75" t="s">
        <v>1703</v>
      </c>
      <c r="J218" s="138">
        <v>2014</v>
      </c>
      <c r="K218" s="77" t="str">
        <f t="shared" si="11"/>
        <v>2014 MoU</v>
      </c>
    </row>
    <row r="219" spans="1:11" s="77" customFormat="1" ht="60" x14ac:dyDescent="0.2">
      <c r="A219" s="90">
        <f t="shared" si="10"/>
        <v>212</v>
      </c>
      <c r="B219" s="280" t="s">
        <v>166</v>
      </c>
      <c r="C219" s="281" t="s">
        <v>1555</v>
      </c>
      <c r="D219" s="282" t="s">
        <v>1750</v>
      </c>
      <c r="E219" s="282" t="s">
        <v>444</v>
      </c>
      <c r="F219" s="281" t="s">
        <v>1751</v>
      </c>
      <c r="G219" s="283" t="s">
        <v>1752</v>
      </c>
      <c r="H219" s="284" t="s">
        <v>2205</v>
      </c>
      <c r="I219" s="285" t="s">
        <v>1753</v>
      </c>
      <c r="J219" s="286">
        <v>2014</v>
      </c>
      <c r="K219" s="287" t="str">
        <f t="shared" si="11"/>
        <v>2014 PKS</v>
      </c>
    </row>
    <row r="220" spans="1:11" s="77" customFormat="1" ht="36" x14ac:dyDescent="0.2">
      <c r="A220" s="90">
        <f t="shared" si="10"/>
        <v>213</v>
      </c>
      <c r="B220" s="74" t="s">
        <v>166</v>
      </c>
      <c r="C220" s="75" t="s">
        <v>576</v>
      </c>
      <c r="D220" s="120" t="s">
        <v>189</v>
      </c>
      <c r="E220" s="129" t="s">
        <v>444</v>
      </c>
      <c r="F220" s="122" t="s">
        <v>190</v>
      </c>
      <c r="G220" s="80">
        <v>40329</v>
      </c>
      <c r="H220" s="80">
        <f>+G220+(364*5)</f>
        <v>42149</v>
      </c>
      <c r="I220" s="75" t="s">
        <v>191</v>
      </c>
      <c r="J220" s="138"/>
    </row>
    <row r="221" spans="1:11" s="77" customFormat="1" ht="24" x14ac:dyDescent="0.2">
      <c r="A221" s="90">
        <f t="shared" si="10"/>
        <v>214</v>
      </c>
      <c r="B221" s="74" t="s">
        <v>50</v>
      </c>
      <c r="C221" s="79" t="s">
        <v>84</v>
      </c>
      <c r="D221" s="121" t="s">
        <v>85</v>
      </c>
      <c r="E221" s="129" t="s">
        <v>444</v>
      </c>
      <c r="F221" s="122" t="s">
        <v>86</v>
      </c>
      <c r="G221" s="109">
        <v>40351</v>
      </c>
      <c r="H221" s="80">
        <f>+G221+(365*5)</f>
        <v>42176</v>
      </c>
      <c r="I221" s="75" t="s">
        <v>101</v>
      </c>
      <c r="J221" s="138"/>
    </row>
    <row r="222" spans="1:11" ht="60" x14ac:dyDescent="0.2">
      <c r="A222" s="90">
        <f t="shared" si="10"/>
        <v>215</v>
      </c>
      <c r="B222" s="74" t="s">
        <v>166</v>
      </c>
      <c r="C222" s="79" t="s">
        <v>84</v>
      </c>
      <c r="D222" s="121" t="s">
        <v>87</v>
      </c>
      <c r="E222" s="129" t="s">
        <v>444</v>
      </c>
      <c r="F222" s="122" t="s">
        <v>86</v>
      </c>
      <c r="G222" s="109">
        <v>40351</v>
      </c>
      <c r="H222" s="80">
        <f>+G222+(365*5)</f>
        <v>42176</v>
      </c>
      <c r="I222" s="75" t="s">
        <v>88</v>
      </c>
    </row>
    <row r="223" spans="1:11" s="140" customFormat="1" ht="15" customHeight="1" x14ac:dyDescent="0.2">
      <c r="A223" s="90">
        <f t="shared" si="10"/>
        <v>216</v>
      </c>
      <c r="B223" s="74" t="s">
        <v>50</v>
      </c>
      <c r="C223" s="79" t="s">
        <v>348</v>
      </c>
      <c r="D223" s="121" t="s">
        <v>349</v>
      </c>
      <c r="E223" s="129" t="s">
        <v>444</v>
      </c>
      <c r="F223" s="122" t="s">
        <v>350</v>
      </c>
      <c r="G223" s="109">
        <v>40441</v>
      </c>
      <c r="H223" s="80">
        <f>+G223+(365*5)</f>
        <v>42266</v>
      </c>
      <c r="I223" s="75" t="s">
        <v>101</v>
      </c>
      <c r="J223" s="53"/>
      <c r="K223" s="53"/>
    </row>
    <row r="224" spans="1:11" s="77" customFormat="1" ht="36" x14ac:dyDescent="0.2">
      <c r="A224" s="90">
        <f t="shared" si="10"/>
        <v>217</v>
      </c>
      <c r="B224" s="74" t="s">
        <v>50</v>
      </c>
      <c r="C224" s="79" t="s">
        <v>937</v>
      </c>
      <c r="D224" s="278" t="s">
        <v>928</v>
      </c>
      <c r="E224" s="277" t="s">
        <v>444</v>
      </c>
      <c r="F224" s="279" t="s">
        <v>929</v>
      </c>
      <c r="G224" s="81">
        <v>41086</v>
      </c>
      <c r="H224" s="110">
        <f>+G224+(365*3)</f>
        <v>42181</v>
      </c>
      <c r="I224" s="75" t="s">
        <v>930</v>
      </c>
      <c r="J224" s="129">
        <v>2012</v>
      </c>
      <c r="K224" s="76" t="str">
        <f t="shared" ref="K224:K231" si="12">+J224&amp; " "&amp;B224</f>
        <v>2012 MoU</v>
      </c>
    </row>
    <row r="225" spans="1:11" s="76" customFormat="1" x14ac:dyDescent="0.2">
      <c r="A225" s="90">
        <f t="shared" si="10"/>
        <v>218</v>
      </c>
      <c r="B225" s="74" t="s">
        <v>50</v>
      </c>
      <c r="C225" s="79" t="s">
        <v>1430</v>
      </c>
      <c r="D225" s="206" t="s">
        <v>1431</v>
      </c>
      <c r="E225" s="206" t="s">
        <v>444</v>
      </c>
      <c r="F225" s="79" t="s">
        <v>1432</v>
      </c>
      <c r="G225" s="81">
        <v>41456</v>
      </c>
      <c r="H225" s="80">
        <f>+G225+(365*2)</f>
        <v>42186</v>
      </c>
      <c r="I225" s="75" t="s">
        <v>101</v>
      </c>
      <c r="J225" s="138">
        <v>2013</v>
      </c>
      <c r="K225" s="77" t="str">
        <f t="shared" si="12"/>
        <v>2013 MoU</v>
      </c>
    </row>
    <row r="226" spans="1:11" s="77" customFormat="1" ht="36" x14ac:dyDescent="0.2">
      <c r="A226" s="90">
        <f t="shared" si="10"/>
        <v>219</v>
      </c>
      <c r="B226" s="226" t="s">
        <v>166</v>
      </c>
      <c r="C226" s="325" t="s">
        <v>793</v>
      </c>
      <c r="D226" s="218" t="s">
        <v>1897</v>
      </c>
      <c r="E226" s="218" t="s">
        <v>444</v>
      </c>
      <c r="F226" s="216" t="s">
        <v>1898</v>
      </c>
      <c r="G226" s="217">
        <v>41855</v>
      </c>
      <c r="H226" s="250">
        <f t="shared" ref="H226:H231" si="13">+G226+(365*1)</f>
        <v>42220</v>
      </c>
      <c r="I226" s="200" t="s">
        <v>1899</v>
      </c>
      <c r="J226" s="138">
        <v>2014</v>
      </c>
      <c r="K226" s="77" t="str">
        <f t="shared" si="12"/>
        <v>2014 PKS</v>
      </c>
    </row>
    <row r="227" spans="1:11" s="77" customFormat="1" ht="36" x14ac:dyDescent="0.2">
      <c r="A227" s="90">
        <f t="shared" si="10"/>
        <v>220</v>
      </c>
      <c r="B227" s="227" t="s">
        <v>166</v>
      </c>
      <c r="C227" s="79" t="s">
        <v>2065</v>
      </c>
      <c r="D227" s="275" t="s">
        <v>2067</v>
      </c>
      <c r="E227" s="206" t="s">
        <v>444</v>
      </c>
      <c r="F227" s="79" t="s">
        <v>2068</v>
      </c>
      <c r="G227" s="81">
        <v>41906</v>
      </c>
      <c r="H227" s="80">
        <f t="shared" si="13"/>
        <v>42271</v>
      </c>
      <c r="I227" s="75" t="s">
        <v>2066</v>
      </c>
      <c r="J227" s="138">
        <v>2014</v>
      </c>
      <c r="K227" s="77" t="str">
        <f t="shared" si="12"/>
        <v>2014 PKS</v>
      </c>
    </row>
    <row r="228" spans="1:11" s="77" customFormat="1" ht="48" x14ac:dyDescent="0.2">
      <c r="A228" s="90">
        <f t="shared" si="10"/>
        <v>221</v>
      </c>
      <c r="B228" s="227" t="s">
        <v>166</v>
      </c>
      <c r="C228" s="79" t="s">
        <v>359</v>
      </c>
      <c r="D228" s="275" t="s">
        <v>2060</v>
      </c>
      <c r="E228" s="206" t="s">
        <v>444</v>
      </c>
      <c r="F228" s="79"/>
      <c r="G228" s="81">
        <v>41906</v>
      </c>
      <c r="H228" s="80">
        <f t="shared" si="13"/>
        <v>42271</v>
      </c>
      <c r="I228" s="75" t="s">
        <v>2061</v>
      </c>
      <c r="J228" s="138">
        <v>2014</v>
      </c>
      <c r="K228" s="77" t="str">
        <f t="shared" si="12"/>
        <v>2014 PKS</v>
      </c>
    </row>
    <row r="229" spans="1:11" s="77" customFormat="1" ht="36" x14ac:dyDescent="0.2">
      <c r="A229" s="90">
        <f t="shared" si="10"/>
        <v>222</v>
      </c>
      <c r="B229" s="227" t="s">
        <v>166</v>
      </c>
      <c r="C229" s="79" t="s">
        <v>2053</v>
      </c>
      <c r="D229" s="275" t="s">
        <v>1941</v>
      </c>
      <c r="E229" s="206" t="s">
        <v>444</v>
      </c>
      <c r="F229" s="79" t="s">
        <v>2052</v>
      </c>
      <c r="G229" s="81">
        <v>41907</v>
      </c>
      <c r="H229" s="80">
        <f t="shared" si="13"/>
        <v>42272</v>
      </c>
      <c r="I229" s="75" t="s">
        <v>2056</v>
      </c>
      <c r="J229" s="138">
        <v>2014</v>
      </c>
      <c r="K229" s="77" t="str">
        <f t="shared" si="12"/>
        <v>2014 PKS</v>
      </c>
    </row>
    <row r="230" spans="1:11" s="77" customFormat="1" ht="36" x14ac:dyDescent="0.2">
      <c r="A230" s="90">
        <f t="shared" si="10"/>
        <v>223</v>
      </c>
      <c r="B230" s="227" t="s">
        <v>166</v>
      </c>
      <c r="C230" s="79" t="s">
        <v>2062</v>
      </c>
      <c r="D230" s="275" t="s">
        <v>2063</v>
      </c>
      <c r="E230" s="206" t="s">
        <v>444</v>
      </c>
      <c r="F230" s="79" t="s">
        <v>2064</v>
      </c>
      <c r="G230" s="81">
        <v>41907</v>
      </c>
      <c r="H230" s="80">
        <f t="shared" si="13"/>
        <v>42272</v>
      </c>
      <c r="I230" s="75" t="s">
        <v>2055</v>
      </c>
      <c r="J230" s="138">
        <v>2014</v>
      </c>
      <c r="K230" s="77" t="str">
        <f t="shared" si="12"/>
        <v>2014 PKS</v>
      </c>
    </row>
    <row r="231" spans="1:11" s="77" customFormat="1" ht="36" x14ac:dyDescent="0.2">
      <c r="A231" s="90">
        <f t="shared" si="10"/>
        <v>224</v>
      </c>
      <c r="B231" s="227" t="s">
        <v>166</v>
      </c>
      <c r="C231" s="79" t="s">
        <v>2069</v>
      </c>
      <c r="D231" s="275" t="s">
        <v>2070</v>
      </c>
      <c r="E231" s="206" t="s">
        <v>444</v>
      </c>
      <c r="F231" s="79" t="s">
        <v>2071</v>
      </c>
      <c r="G231" s="81">
        <v>41907</v>
      </c>
      <c r="H231" s="80">
        <f t="shared" si="13"/>
        <v>42272</v>
      </c>
      <c r="I231" s="75" t="s">
        <v>2072</v>
      </c>
      <c r="J231" s="138">
        <v>2014</v>
      </c>
      <c r="K231" s="77" t="str">
        <f t="shared" si="12"/>
        <v>2014 PKS</v>
      </c>
    </row>
    <row r="232" spans="1:11" s="77" customFormat="1" ht="15.75" customHeight="1" x14ac:dyDescent="0.2">
      <c r="A232" s="201">
        <f>+'00 Lembaga Pemerintah'!A8+1</f>
        <v>3</v>
      </c>
      <c r="B232" s="74" t="s">
        <v>50</v>
      </c>
      <c r="C232" s="75" t="s">
        <v>1946</v>
      </c>
      <c r="D232" s="278" t="s">
        <v>461</v>
      </c>
      <c r="E232" s="277" t="s">
        <v>444</v>
      </c>
      <c r="F232" s="279"/>
      <c r="G232" s="80">
        <v>40458</v>
      </c>
      <c r="H232" s="80">
        <f t="shared" ref="H232:H238" si="14">+G232+(365*5)</f>
        <v>42283</v>
      </c>
      <c r="I232" s="75" t="s">
        <v>101</v>
      </c>
      <c r="J232" s="138">
        <v>2010</v>
      </c>
      <c r="K232" s="77" t="str">
        <f t="shared" ref="K232:K254" si="15">+J232&amp; " "&amp;B232</f>
        <v>2010 MoU</v>
      </c>
    </row>
    <row r="233" spans="1:11" s="77" customFormat="1" x14ac:dyDescent="0.2">
      <c r="A233" s="201">
        <f t="shared" ref="A233:A238" si="16">+A232+1</f>
        <v>4</v>
      </c>
      <c r="B233" s="74" t="s">
        <v>50</v>
      </c>
      <c r="C233" s="79" t="s">
        <v>801</v>
      </c>
      <c r="D233" s="278" t="s">
        <v>802</v>
      </c>
      <c r="E233" s="277" t="s">
        <v>444</v>
      </c>
      <c r="F233" s="279" t="s">
        <v>803</v>
      </c>
      <c r="G233" s="81">
        <v>40470</v>
      </c>
      <c r="H233" s="80">
        <f t="shared" si="14"/>
        <v>42295</v>
      </c>
      <c r="I233" s="75" t="s">
        <v>101</v>
      </c>
      <c r="J233" s="129">
        <v>2010</v>
      </c>
      <c r="K233" s="76" t="str">
        <f t="shared" si="15"/>
        <v>2010 MoU</v>
      </c>
    </row>
    <row r="234" spans="1:11" s="77" customFormat="1" ht="15.75" customHeight="1" x14ac:dyDescent="0.2">
      <c r="A234" s="201">
        <f t="shared" si="16"/>
        <v>5</v>
      </c>
      <c r="B234" s="74" t="s">
        <v>50</v>
      </c>
      <c r="C234" s="75" t="s">
        <v>541</v>
      </c>
      <c r="D234" s="278" t="s">
        <v>500</v>
      </c>
      <c r="E234" s="277" t="s">
        <v>444</v>
      </c>
      <c r="F234" s="279" t="s">
        <v>501</v>
      </c>
      <c r="G234" s="80">
        <v>40476</v>
      </c>
      <c r="H234" s="80">
        <f t="shared" si="14"/>
        <v>42301</v>
      </c>
      <c r="I234" s="75" t="s">
        <v>101</v>
      </c>
      <c r="J234" s="138">
        <v>2010</v>
      </c>
      <c r="K234" s="77" t="str">
        <f t="shared" si="15"/>
        <v>2010 MoU</v>
      </c>
    </row>
    <row r="235" spans="1:11" s="77" customFormat="1" ht="15.75" customHeight="1" x14ac:dyDescent="0.2">
      <c r="A235" s="201">
        <f t="shared" si="16"/>
        <v>6</v>
      </c>
      <c r="B235" s="74" t="s">
        <v>50</v>
      </c>
      <c r="C235" s="75" t="s">
        <v>272</v>
      </c>
      <c r="D235" s="278" t="s">
        <v>273</v>
      </c>
      <c r="E235" s="277" t="s">
        <v>444</v>
      </c>
      <c r="F235" s="279" t="s">
        <v>274</v>
      </c>
      <c r="G235" s="80">
        <v>40497</v>
      </c>
      <c r="H235" s="80">
        <f t="shared" si="14"/>
        <v>42322</v>
      </c>
      <c r="I235" s="75" t="s">
        <v>101</v>
      </c>
      <c r="J235" s="138">
        <v>2010</v>
      </c>
      <c r="K235" s="77" t="str">
        <f t="shared" si="15"/>
        <v>2010 MoU</v>
      </c>
    </row>
    <row r="236" spans="1:11" s="203" customFormat="1" ht="15" customHeight="1" x14ac:dyDescent="0.2">
      <c r="A236" s="201">
        <f t="shared" si="16"/>
        <v>7</v>
      </c>
      <c r="B236" s="74" t="s">
        <v>50</v>
      </c>
      <c r="C236" s="75" t="s">
        <v>159</v>
      </c>
      <c r="D236" s="278" t="s">
        <v>160</v>
      </c>
      <c r="E236" s="277" t="s">
        <v>444</v>
      </c>
      <c r="F236" s="279" t="s">
        <v>161</v>
      </c>
      <c r="G236" s="80">
        <v>40484</v>
      </c>
      <c r="H236" s="80">
        <f t="shared" si="14"/>
        <v>42309</v>
      </c>
      <c r="I236" s="75" t="s">
        <v>571</v>
      </c>
      <c r="J236" s="138">
        <v>2010</v>
      </c>
      <c r="K236" s="77" t="str">
        <f t="shared" si="15"/>
        <v>2010 MoU</v>
      </c>
    </row>
    <row r="237" spans="1:11" s="77" customFormat="1" x14ac:dyDescent="0.2">
      <c r="A237" s="201">
        <f t="shared" si="16"/>
        <v>8</v>
      </c>
      <c r="B237" s="74" t="s">
        <v>50</v>
      </c>
      <c r="C237" s="75" t="s">
        <v>157</v>
      </c>
      <c r="D237" s="278" t="s">
        <v>158</v>
      </c>
      <c r="E237" s="277" t="s">
        <v>444</v>
      </c>
      <c r="F237" s="279"/>
      <c r="G237" s="80">
        <v>40500</v>
      </c>
      <c r="H237" s="80">
        <f t="shared" si="14"/>
        <v>42325</v>
      </c>
      <c r="I237" s="75" t="s">
        <v>101</v>
      </c>
      <c r="J237" s="138">
        <v>2010</v>
      </c>
      <c r="K237" s="77" t="str">
        <f t="shared" si="15"/>
        <v>2010 MoU</v>
      </c>
    </row>
    <row r="238" spans="1:11" s="77" customFormat="1" ht="15" customHeight="1" x14ac:dyDescent="0.2">
      <c r="A238" s="201">
        <f t="shared" si="16"/>
        <v>9</v>
      </c>
      <c r="B238" s="240" t="s">
        <v>166</v>
      </c>
      <c r="C238" s="75" t="s">
        <v>570</v>
      </c>
      <c r="D238" s="120" t="s">
        <v>804</v>
      </c>
      <c r="E238" s="129" t="s">
        <v>444</v>
      </c>
      <c r="F238" s="122" t="s">
        <v>805</v>
      </c>
      <c r="G238" s="110">
        <v>40512</v>
      </c>
      <c r="H238" s="80">
        <f t="shared" si="14"/>
        <v>42337</v>
      </c>
      <c r="I238" s="75" t="s">
        <v>806</v>
      </c>
      <c r="J238" s="138">
        <v>2010</v>
      </c>
      <c r="K238" s="77" t="str">
        <f t="shared" si="15"/>
        <v>2010 PKS</v>
      </c>
    </row>
    <row r="239" spans="1:11" s="77" customFormat="1" x14ac:dyDescent="0.2">
      <c r="A239" s="201">
        <f>+'00 Lembaga Pemerintah'!A15+1</f>
        <v>10</v>
      </c>
      <c r="B239" s="74" t="s">
        <v>50</v>
      </c>
      <c r="C239" s="79" t="s">
        <v>856</v>
      </c>
      <c r="D239" s="431" t="s">
        <v>857</v>
      </c>
      <c r="E239" s="432"/>
      <c r="F239" s="433"/>
      <c r="G239" s="81">
        <v>40621</v>
      </c>
      <c r="H239" s="80">
        <f>+G239+(365*4)</f>
        <v>42081</v>
      </c>
      <c r="I239" s="75" t="s">
        <v>101</v>
      </c>
      <c r="J239" s="129">
        <v>2011</v>
      </c>
      <c r="K239" s="77" t="str">
        <f t="shared" si="15"/>
        <v>2011 MoU</v>
      </c>
    </row>
    <row r="240" spans="1:11" s="77" customFormat="1" ht="48" x14ac:dyDescent="0.2">
      <c r="A240" s="201">
        <f>+'00 Lembaga Pemerintah'!A125+1</f>
        <v>120</v>
      </c>
      <c r="B240" s="227" t="s">
        <v>166</v>
      </c>
      <c r="C240" s="79" t="s">
        <v>2074</v>
      </c>
      <c r="D240" s="275" t="s">
        <v>1994</v>
      </c>
      <c r="E240" s="206" t="s">
        <v>444</v>
      </c>
      <c r="F240" s="79"/>
      <c r="G240" s="81">
        <v>41901</v>
      </c>
      <c r="H240" s="80">
        <f t="shared" ref="H240:H245" si="17">+G240+(365*1)</f>
        <v>42266</v>
      </c>
      <c r="I240" s="75" t="s">
        <v>2073</v>
      </c>
      <c r="J240" s="138">
        <v>2014</v>
      </c>
      <c r="K240" s="77" t="str">
        <f t="shared" si="15"/>
        <v>2014 PKS</v>
      </c>
    </row>
    <row r="241" spans="1:11" s="77" customFormat="1" ht="36" x14ac:dyDescent="0.2">
      <c r="A241" s="201">
        <f>+'00 Lembaga Pemerintah'!A130+1</f>
        <v>125</v>
      </c>
      <c r="B241" s="227" t="s">
        <v>166</v>
      </c>
      <c r="C241" s="79" t="s">
        <v>1944</v>
      </c>
      <c r="D241" s="275" t="s">
        <v>2057</v>
      </c>
      <c r="E241" s="206" t="s">
        <v>444</v>
      </c>
      <c r="F241" s="79" t="s">
        <v>2058</v>
      </c>
      <c r="G241" s="81">
        <v>41913</v>
      </c>
      <c r="H241" s="80">
        <f t="shared" si="17"/>
        <v>42278</v>
      </c>
      <c r="I241" s="75" t="s">
        <v>2059</v>
      </c>
      <c r="J241" s="138">
        <v>2014</v>
      </c>
      <c r="K241" s="77" t="str">
        <f t="shared" si="15"/>
        <v>2014 PKS</v>
      </c>
    </row>
    <row r="242" spans="1:11" s="77" customFormat="1" ht="36" x14ac:dyDescent="0.2">
      <c r="A242" s="201">
        <f>+'00 Lembaga Pemerintah'!A131+1</f>
        <v>126</v>
      </c>
      <c r="B242" s="227" t="s">
        <v>166</v>
      </c>
      <c r="C242" s="79" t="s">
        <v>1925</v>
      </c>
      <c r="D242" s="275" t="s">
        <v>1941</v>
      </c>
      <c r="E242" s="206" t="s">
        <v>444</v>
      </c>
      <c r="F242" s="79" t="s">
        <v>2054</v>
      </c>
      <c r="G242" s="81">
        <v>41918</v>
      </c>
      <c r="H242" s="80">
        <f t="shared" si="17"/>
        <v>42283</v>
      </c>
      <c r="I242" s="75" t="s">
        <v>2055</v>
      </c>
      <c r="J242" s="138">
        <v>2014</v>
      </c>
      <c r="K242" s="77" t="str">
        <f t="shared" si="15"/>
        <v>2014 PKS</v>
      </c>
    </row>
    <row r="243" spans="1:11" s="77" customFormat="1" ht="24" x14ac:dyDescent="0.2">
      <c r="A243" s="201">
        <f>+'00 Lembaga Pemerintah'!A140+1</f>
        <v>135</v>
      </c>
      <c r="B243" s="227" t="s">
        <v>50</v>
      </c>
      <c r="C243" s="79" t="s">
        <v>427</v>
      </c>
      <c r="D243" s="206" t="s">
        <v>2086</v>
      </c>
      <c r="E243" s="206" t="s">
        <v>444</v>
      </c>
      <c r="F243" s="79" t="s">
        <v>2087</v>
      </c>
      <c r="G243" s="81">
        <v>41948</v>
      </c>
      <c r="H243" s="80">
        <f t="shared" si="17"/>
        <v>42313</v>
      </c>
      <c r="I243" s="75" t="s">
        <v>101</v>
      </c>
      <c r="J243" s="138">
        <v>2014</v>
      </c>
      <c r="K243" s="77" t="str">
        <f t="shared" si="15"/>
        <v>2014 MoU</v>
      </c>
    </row>
    <row r="244" spans="1:11" s="77" customFormat="1" ht="24" x14ac:dyDescent="0.2">
      <c r="A244" s="201">
        <f>+'00 Lembaga Pemerintah'!A144+1</f>
        <v>139</v>
      </c>
      <c r="B244" s="227" t="s">
        <v>50</v>
      </c>
      <c r="C244" s="79" t="s">
        <v>2251</v>
      </c>
      <c r="D244" s="206"/>
      <c r="E244" s="206"/>
      <c r="F244" s="79"/>
      <c r="G244" s="81">
        <v>41944</v>
      </c>
      <c r="H244" s="80">
        <f t="shared" si="17"/>
        <v>42309</v>
      </c>
      <c r="I244" s="75" t="s">
        <v>2252</v>
      </c>
      <c r="J244" s="138">
        <v>2014</v>
      </c>
      <c r="K244" s="77" t="str">
        <f t="shared" si="15"/>
        <v>2014 MoU</v>
      </c>
    </row>
    <row r="245" spans="1:11" s="77" customFormat="1" ht="24" x14ac:dyDescent="0.2">
      <c r="A245" s="201">
        <f>+'00 Lembaga Pemerintah'!A147+1</f>
        <v>142</v>
      </c>
      <c r="B245" s="227" t="s">
        <v>166</v>
      </c>
      <c r="C245" s="79" t="s">
        <v>2360</v>
      </c>
      <c r="D245" s="206" t="s">
        <v>2361</v>
      </c>
      <c r="E245" s="206" t="s">
        <v>444</v>
      </c>
      <c r="F245" s="79" t="s">
        <v>2362</v>
      </c>
      <c r="G245" s="81">
        <v>41991</v>
      </c>
      <c r="H245" s="80">
        <f t="shared" si="17"/>
        <v>42356</v>
      </c>
      <c r="I245" s="75" t="s">
        <v>2363</v>
      </c>
      <c r="J245" s="138">
        <v>2014</v>
      </c>
      <c r="K245" s="77" t="str">
        <f t="shared" si="15"/>
        <v>2014 PKS</v>
      </c>
    </row>
    <row r="246" spans="1:11" s="77" customFormat="1" ht="36" x14ac:dyDescent="0.2">
      <c r="A246" s="201">
        <f>+'00 Lembaga Pemerintah'!A151+1</f>
        <v>146</v>
      </c>
      <c r="B246" s="227" t="s">
        <v>166</v>
      </c>
      <c r="C246" s="79" t="s">
        <v>2308</v>
      </c>
      <c r="D246" s="206" t="s">
        <v>2309</v>
      </c>
      <c r="E246" s="206" t="s">
        <v>444</v>
      </c>
      <c r="F246" s="79" t="s">
        <v>2310</v>
      </c>
      <c r="G246" s="81">
        <v>42041</v>
      </c>
      <c r="H246" s="80">
        <f>+G246+(308)</f>
        <v>42349</v>
      </c>
      <c r="I246" s="75" t="s">
        <v>2326</v>
      </c>
      <c r="J246" s="138">
        <v>2015</v>
      </c>
      <c r="K246" s="77" t="str">
        <f t="shared" si="15"/>
        <v>2015 PKS</v>
      </c>
    </row>
    <row r="247" spans="1:11" s="77" customFormat="1" ht="48" x14ac:dyDescent="0.2">
      <c r="A247" s="201">
        <f>+'00 Lembaga Pemerintah'!A153+1</f>
        <v>148</v>
      </c>
      <c r="B247" s="227" t="s">
        <v>166</v>
      </c>
      <c r="C247" s="79" t="s">
        <v>2364</v>
      </c>
      <c r="D247" s="206" t="s">
        <v>2501</v>
      </c>
      <c r="E247" s="206" t="s">
        <v>444</v>
      </c>
      <c r="F247" s="79" t="s">
        <v>2502</v>
      </c>
      <c r="G247" s="81">
        <v>42044</v>
      </c>
      <c r="H247" s="80" t="s">
        <v>2503</v>
      </c>
      <c r="I247" s="75" t="s">
        <v>848</v>
      </c>
      <c r="J247" s="138">
        <v>2015</v>
      </c>
      <c r="K247" s="77" t="str">
        <f t="shared" si="15"/>
        <v>2015 PKS</v>
      </c>
    </row>
    <row r="248" spans="1:11" s="77" customFormat="1" ht="12.75" x14ac:dyDescent="0.2">
      <c r="A248" s="201">
        <f>+'00 Lembaga Pemerintah'!A155+1</f>
        <v>150</v>
      </c>
      <c r="B248" s="227" t="s">
        <v>166</v>
      </c>
      <c r="C248" s="79" t="s">
        <v>2327</v>
      </c>
      <c r="D248" s="206" t="s">
        <v>2330</v>
      </c>
      <c r="E248" s="206" t="s">
        <v>444</v>
      </c>
      <c r="F248" s="79" t="s">
        <v>2331</v>
      </c>
      <c r="G248" s="81">
        <v>42053</v>
      </c>
      <c r="H248" s="80">
        <f>+G248+(30*4)</f>
        <v>42173</v>
      </c>
      <c r="I248" s="75" t="s">
        <v>101</v>
      </c>
      <c r="J248" s="138">
        <v>2015</v>
      </c>
      <c r="K248" s="77" t="str">
        <f t="shared" si="15"/>
        <v>2015 PKS</v>
      </c>
    </row>
    <row r="249" spans="1:11" s="77" customFormat="1" ht="48" x14ac:dyDescent="0.2">
      <c r="A249" s="201">
        <f>+'00 Lembaga Pemerintah'!A178+1</f>
        <v>173</v>
      </c>
      <c r="B249" s="227" t="s">
        <v>50</v>
      </c>
      <c r="C249" s="79" t="s">
        <v>2621</v>
      </c>
      <c r="D249" s="206" t="s">
        <v>2622</v>
      </c>
      <c r="E249" s="206" t="s">
        <v>444</v>
      </c>
      <c r="F249" s="79" t="s">
        <v>2623</v>
      </c>
      <c r="G249" s="81">
        <v>42135</v>
      </c>
      <c r="H249" s="110" t="s">
        <v>2503</v>
      </c>
      <c r="I249" s="75" t="s">
        <v>2759</v>
      </c>
      <c r="J249" s="138">
        <v>2015</v>
      </c>
      <c r="K249" s="77" t="str">
        <f t="shared" si="15"/>
        <v>2015 MoU</v>
      </c>
    </row>
    <row r="250" spans="1:11" s="77" customFormat="1" ht="52.5" customHeight="1" x14ac:dyDescent="0.2">
      <c r="A250" s="201">
        <f>+'00 Lembaga Pemerintah'!A186+1</f>
        <v>181</v>
      </c>
      <c r="B250" s="227" t="s">
        <v>166</v>
      </c>
      <c r="C250" s="79" t="s">
        <v>2685</v>
      </c>
      <c r="D250" s="206" t="s">
        <v>2689</v>
      </c>
      <c r="E250" s="206" t="s">
        <v>444</v>
      </c>
      <c r="F250" s="79" t="s">
        <v>2690</v>
      </c>
      <c r="G250" s="81">
        <v>42185</v>
      </c>
      <c r="H250" s="110">
        <f>+G250+(120*1)</f>
        <v>42305</v>
      </c>
      <c r="I250" s="75" t="s">
        <v>2691</v>
      </c>
      <c r="J250" s="138">
        <v>2015</v>
      </c>
      <c r="K250" s="77" t="str">
        <f t="shared" si="15"/>
        <v>2015 PKS</v>
      </c>
    </row>
    <row r="251" spans="1:11" s="77" customFormat="1" ht="27.75" customHeight="1" x14ac:dyDescent="0.2">
      <c r="A251" s="201">
        <f>+'00 Lembaga Pemerintah'!A198+1</f>
        <v>193</v>
      </c>
      <c r="B251" s="227" t="s">
        <v>166</v>
      </c>
      <c r="C251" s="79" t="s">
        <v>2855</v>
      </c>
      <c r="D251" s="206" t="s">
        <v>2851</v>
      </c>
      <c r="E251" s="206" t="s">
        <v>444</v>
      </c>
      <c r="F251" s="79" t="s">
        <v>2852</v>
      </c>
      <c r="G251" s="81">
        <v>42278</v>
      </c>
      <c r="H251" s="110">
        <v>42331</v>
      </c>
      <c r="I251" s="75" t="s">
        <v>2853</v>
      </c>
      <c r="J251" s="138">
        <v>2016</v>
      </c>
      <c r="K251" s="77" t="str">
        <f t="shared" si="15"/>
        <v>2016 PKS</v>
      </c>
    </row>
    <row r="252" spans="1:11" s="77" customFormat="1" ht="48" x14ac:dyDescent="0.2">
      <c r="A252" s="201">
        <f>+'00 Lembaga Pemerintah'!A199+1</f>
        <v>194</v>
      </c>
      <c r="B252" s="227" t="s">
        <v>166</v>
      </c>
      <c r="C252" s="79" t="s">
        <v>2854</v>
      </c>
      <c r="D252" s="206" t="s">
        <v>2856</v>
      </c>
      <c r="E252" s="206" t="s">
        <v>444</v>
      </c>
      <c r="F252" s="79" t="s">
        <v>2857</v>
      </c>
      <c r="G252" s="81">
        <v>42290</v>
      </c>
      <c r="H252" s="110" t="s">
        <v>2503</v>
      </c>
      <c r="I252" s="75" t="s">
        <v>2858</v>
      </c>
      <c r="J252" s="138">
        <v>2016</v>
      </c>
      <c r="K252" s="77" t="str">
        <f t="shared" si="15"/>
        <v>2016 PKS</v>
      </c>
    </row>
    <row r="253" spans="1:11" s="77" customFormat="1" ht="48" x14ac:dyDescent="0.2">
      <c r="A253" s="201">
        <f>+'00 Lembaga Pemerintah'!A205+1</f>
        <v>200</v>
      </c>
      <c r="B253" s="227" t="s">
        <v>166</v>
      </c>
      <c r="C253" s="79" t="s">
        <v>2867</v>
      </c>
      <c r="D253" s="206" t="s">
        <v>2831</v>
      </c>
      <c r="E253" s="206" t="s">
        <v>444</v>
      </c>
      <c r="F253" s="79" t="s">
        <v>2829</v>
      </c>
      <c r="G253" s="81">
        <v>42317</v>
      </c>
      <c r="H253" s="81">
        <v>42338</v>
      </c>
      <c r="I253" s="75" t="s">
        <v>2832</v>
      </c>
      <c r="J253" s="138">
        <v>2015</v>
      </c>
      <c r="K253" s="77" t="str">
        <f t="shared" si="15"/>
        <v>2015 PKS</v>
      </c>
    </row>
    <row r="254" spans="1:11" s="246" customFormat="1" ht="48" x14ac:dyDescent="0.2">
      <c r="A254" s="201">
        <f>+'00 Lembaga Pemerintah'!A92+1</f>
        <v>87</v>
      </c>
      <c r="B254" s="227" t="s">
        <v>50</v>
      </c>
      <c r="C254" s="79" t="s">
        <v>1460</v>
      </c>
      <c r="D254" s="206" t="s">
        <v>1461</v>
      </c>
      <c r="E254" s="206" t="s">
        <v>444</v>
      </c>
      <c r="F254" s="79" t="s">
        <v>1462</v>
      </c>
      <c r="G254" s="81">
        <v>41624</v>
      </c>
      <c r="H254" s="80">
        <f>+G254+(365*3)</f>
        <v>42719</v>
      </c>
      <c r="I254" s="75" t="s">
        <v>1463</v>
      </c>
      <c r="J254" s="138">
        <v>2013</v>
      </c>
      <c r="K254" s="77" t="str">
        <f t="shared" si="15"/>
        <v>2013 MoU</v>
      </c>
    </row>
    <row r="255" spans="1:11" ht="17.25" customHeight="1" x14ac:dyDescent="0.2">
      <c r="A255" s="201"/>
      <c r="B255" s="74"/>
      <c r="C255" s="79"/>
      <c r="D255" s="206"/>
      <c r="E255" s="206"/>
      <c r="F255" s="79"/>
      <c r="G255" s="81"/>
      <c r="H255" s="110"/>
      <c r="I255" s="75"/>
    </row>
    <row r="256" spans="1:11" x14ac:dyDescent="0.2">
      <c r="A256" s="90"/>
      <c r="B256" s="62"/>
      <c r="C256" s="71"/>
      <c r="D256" s="64"/>
      <c r="E256" s="64"/>
      <c r="F256" s="65"/>
      <c r="G256" s="78"/>
      <c r="H256" s="106"/>
      <c r="I256" s="66"/>
    </row>
    <row r="257" spans="1:15" x14ac:dyDescent="0.2">
      <c r="A257" s="423" t="s">
        <v>586</v>
      </c>
      <c r="B257" s="424"/>
      <c r="C257" s="424"/>
      <c r="D257" s="424"/>
      <c r="E257" s="424"/>
      <c r="F257" s="424"/>
      <c r="G257" s="424"/>
      <c r="H257" s="424"/>
      <c r="I257" s="425"/>
      <c r="L257" s="140"/>
    </row>
    <row r="258" spans="1:15" x14ac:dyDescent="0.2">
      <c r="A258" s="61">
        <v>1</v>
      </c>
      <c r="B258" s="69" t="s">
        <v>50</v>
      </c>
      <c r="C258" s="63" t="s">
        <v>113</v>
      </c>
      <c r="D258" s="314" t="s">
        <v>561</v>
      </c>
      <c r="E258" s="314" t="s">
        <v>444</v>
      </c>
      <c r="F258" s="315" t="s">
        <v>99</v>
      </c>
      <c r="G258" s="141">
        <v>39153</v>
      </c>
      <c r="H258" s="141">
        <f>+G258+(365*5)</f>
        <v>40978</v>
      </c>
      <c r="I258" s="66" t="s">
        <v>101</v>
      </c>
      <c r="J258" s="221"/>
      <c r="K258" s="221"/>
      <c r="L258" s="140"/>
    </row>
    <row r="259" spans="1:15" x14ac:dyDescent="0.2">
      <c r="A259" s="61">
        <f t="shared" ref="A259:A277" si="18">+A258+1</f>
        <v>2</v>
      </c>
      <c r="B259" s="69" t="s">
        <v>50</v>
      </c>
      <c r="C259" s="63" t="s">
        <v>437</v>
      </c>
      <c r="D259" s="314" t="s">
        <v>562</v>
      </c>
      <c r="E259" s="314" t="s">
        <v>444</v>
      </c>
      <c r="F259" s="315" t="s">
        <v>100</v>
      </c>
      <c r="G259" s="141">
        <v>39175</v>
      </c>
      <c r="H259" s="141">
        <f>+G259+(365*5)</f>
        <v>41000</v>
      </c>
      <c r="I259" s="66" t="s">
        <v>101</v>
      </c>
      <c r="J259" s="140">
        <v>2008</v>
      </c>
      <c r="K259" s="53" t="str">
        <f t="shared" ref="K259:K271" si="19">+J259&amp; " "&amp;B263</f>
        <v>2008 MoU</v>
      </c>
      <c r="L259" s="140"/>
    </row>
    <row r="260" spans="1:15" ht="18" customHeight="1" x14ac:dyDescent="0.2">
      <c r="A260" s="61">
        <f t="shared" si="18"/>
        <v>3</v>
      </c>
      <c r="B260" s="69" t="s">
        <v>50</v>
      </c>
      <c r="C260" s="63" t="s">
        <v>111</v>
      </c>
      <c r="D260" s="314" t="s">
        <v>563</v>
      </c>
      <c r="E260" s="314" t="s">
        <v>444</v>
      </c>
      <c r="F260" s="315" t="s">
        <v>334</v>
      </c>
      <c r="G260" s="141">
        <v>39225</v>
      </c>
      <c r="H260" s="141">
        <f>+G260+(365*5)</f>
        <v>41050</v>
      </c>
      <c r="I260" s="66" t="s">
        <v>101</v>
      </c>
      <c r="J260" s="140">
        <v>2008</v>
      </c>
      <c r="K260" s="53" t="str">
        <f t="shared" si="19"/>
        <v>2008 PKS</v>
      </c>
      <c r="L260" s="140"/>
    </row>
    <row r="261" spans="1:15" x14ac:dyDescent="0.2">
      <c r="A261" s="61">
        <f t="shared" si="18"/>
        <v>4</v>
      </c>
      <c r="B261" s="69" t="s">
        <v>50</v>
      </c>
      <c r="C261" s="63" t="s">
        <v>438</v>
      </c>
      <c r="D261" s="314" t="s">
        <v>21</v>
      </c>
      <c r="E261" s="314" t="s">
        <v>444</v>
      </c>
      <c r="F261" s="315" t="s">
        <v>338</v>
      </c>
      <c r="G261" s="141">
        <v>39167</v>
      </c>
      <c r="H261" s="141">
        <f>+G261+(365*5)</f>
        <v>40992</v>
      </c>
      <c r="I261" s="66" t="s">
        <v>101</v>
      </c>
      <c r="J261" s="53">
        <v>2008</v>
      </c>
      <c r="K261" s="53" t="str">
        <f t="shared" si="19"/>
        <v>2008 MoU</v>
      </c>
    </row>
    <row r="262" spans="1:15" x14ac:dyDescent="0.2">
      <c r="A262" s="61">
        <f t="shared" si="18"/>
        <v>5</v>
      </c>
      <c r="B262" s="62" t="s">
        <v>166</v>
      </c>
      <c r="C262" s="63" t="s">
        <v>319</v>
      </c>
      <c r="D262" s="64" t="s">
        <v>320</v>
      </c>
      <c r="E262" s="64" t="s">
        <v>444</v>
      </c>
      <c r="F262" s="65" t="s">
        <v>321</v>
      </c>
      <c r="G262" s="101">
        <v>40051</v>
      </c>
      <c r="H262" s="101">
        <f>+G262+(365*3)</f>
        <v>41146</v>
      </c>
      <c r="I262" s="66" t="s">
        <v>101</v>
      </c>
      <c r="J262" s="53">
        <v>2008</v>
      </c>
      <c r="K262" s="53" t="str">
        <f t="shared" si="19"/>
        <v>2008 PKS</v>
      </c>
    </row>
    <row r="263" spans="1:15" s="140" customFormat="1" ht="15" customHeight="1" x14ac:dyDescent="0.2">
      <c r="A263" s="61">
        <f t="shared" si="18"/>
        <v>6</v>
      </c>
      <c r="B263" s="68" t="s">
        <v>50</v>
      </c>
      <c r="C263" s="66" t="s">
        <v>559</v>
      </c>
      <c r="D263" s="64" t="s">
        <v>560</v>
      </c>
      <c r="E263" s="64" t="s">
        <v>444</v>
      </c>
      <c r="F263" s="65"/>
      <c r="G263" s="142">
        <v>39632</v>
      </c>
      <c r="H263" s="141">
        <f>+G263+(365*5)</f>
        <v>41457</v>
      </c>
      <c r="I263" s="66" t="s">
        <v>101</v>
      </c>
      <c r="J263" s="140">
        <v>2009</v>
      </c>
      <c r="K263" s="53" t="str">
        <f t="shared" si="19"/>
        <v>2009 MoU</v>
      </c>
    </row>
    <row r="264" spans="1:15" ht="14.25" customHeight="1" x14ac:dyDescent="0.2">
      <c r="A264" s="61">
        <f t="shared" si="18"/>
        <v>7</v>
      </c>
      <c r="B264" s="62" t="s">
        <v>166</v>
      </c>
      <c r="C264" s="63" t="s">
        <v>324</v>
      </c>
      <c r="D264" s="64" t="s">
        <v>325</v>
      </c>
      <c r="E264" s="64" t="s">
        <v>444</v>
      </c>
      <c r="F264" s="65" t="s">
        <v>326</v>
      </c>
      <c r="G264" s="142">
        <v>39730</v>
      </c>
      <c r="H264" s="142">
        <f>+G264+(365*5)</f>
        <v>41555</v>
      </c>
      <c r="I264" s="66" t="s">
        <v>101</v>
      </c>
      <c r="J264" s="53">
        <v>2009</v>
      </c>
      <c r="K264" s="53" t="str">
        <f t="shared" si="19"/>
        <v>2009 MoU</v>
      </c>
    </row>
    <row r="265" spans="1:15" x14ac:dyDescent="0.2">
      <c r="A265" s="61">
        <f t="shared" si="18"/>
        <v>8</v>
      </c>
      <c r="B265" s="69" t="s">
        <v>50</v>
      </c>
      <c r="C265" s="66" t="s">
        <v>339</v>
      </c>
      <c r="D265" s="314" t="s">
        <v>22</v>
      </c>
      <c r="E265" s="314" t="s">
        <v>444</v>
      </c>
      <c r="F265" s="315" t="s">
        <v>340</v>
      </c>
      <c r="G265" s="141">
        <v>39749</v>
      </c>
      <c r="H265" s="141">
        <f>+G265+(365*5)</f>
        <v>41574</v>
      </c>
      <c r="I265" s="66" t="s">
        <v>101</v>
      </c>
      <c r="J265" s="53">
        <v>2009</v>
      </c>
      <c r="K265" s="53" t="str">
        <f t="shared" si="19"/>
        <v>2009 PKS</v>
      </c>
    </row>
    <row r="266" spans="1:15" s="140" customFormat="1" ht="15" customHeight="1" x14ac:dyDescent="0.2">
      <c r="A266" s="61">
        <f t="shared" si="18"/>
        <v>9</v>
      </c>
      <c r="B266" s="69" t="s">
        <v>166</v>
      </c>
      <c r="C266" s="66" t="s">
        <v>339</v>
      </c>
      <c r="D266" s="314" t="s">
        <v>484</v>
      </c>
      <c r="E266" s="314" t="s">
        <v>444</v>
      </c>
      <c r="F266" s="315" t="s">
        <v>486</v>
      </c>
      <c r="G266" s="141">
        <v>39749</v>
      </c>
      <c r="H266" s="141" t="s">
        <v>485</v>
      </c>
      <c r="I266" s="66" t="s">
        <v>487</v>
      </c>
      <c r="J266" s="140">
        <v>2009</v>
      </c>
      <c r="K266" s="53" t="str">
        <f t="shared" si="19"/>
        <v>2009 ADD</v>
      </c>
    </row>
    <row r="267" spans="1:15" ht="30.75" customHeight="1" x14ac:dyDescent="0.2">
      <c r="A267" s="61">
        <f t="shared" si="18"/>
        <v>10</v>
      </c>
      <c r="B267" s="68" t="s">
        <v>50</v>
      </c>
      <c r="C267" s="66" t="s">
        <v>587</v>
      </c>
      <c r="D267" s="64" t="s">
        <v>588</v>
      </c>
      <c r="E267" s="64" t="s">
        <v>444</v>
      </c>
      <c r="F267" s="64" t="s">
        <v>589</v>
      </c>
      <c r="G267" s="142">
        <v>39823</v>
      </c>
      <c r="H267" s="141">
        <f>+G267+(365*5)</f>
        <v>41648</v>
      </c>
      <c r="I267" s="66" t="s">
        <v>101</v>
      </c>
      <c r="J267" s="53">
        <v>2009</v>
      </c>
      <c r="K267" s="53" t="str">
        <f t="shared" si="19"/>
        <v>2009 PKS</v>
      </c>
    </row>
    <row r="268" spans="1:15" s="140" customFormat="1" ht="15" customHeight="1" x14ac:dyDescent="0.2">
      <c r="A268" s="61">
        <f t="shared" si="18"/>
        <v>11</v>
      </c>
      <c r="B268" s="69" t="s">
        <v>50</v>
      </c>
      <c r="C268" s="66" t="s">
        <v>260</v>
      </c>
      <c r="D268" s="314" t="s">
        <v>261</v>
      </c>
      <c r="E268" s="314" t="s">
        <v>444</v>
      </c>
      <c r="F268" s="315" t="s">
        <v>262</v>
      </c>
      <c r="G268" s="141">
        <v>39890</v>
      </c>
      <c r="H268" s="141">
        <f>+G268+(365*5)</f>
        <v>41715</v>
      </c>
      <c r="I268" s="66" t="s">
        <v>101</v>
      </c>
      <c r="J268" s="140">
        <v>2011</v>
      </c>
      <c r="K268" s="53" t="str">
        <f t="shared" si="19"/>
        <v>2011 MoU</v>
      </c>
    </row>
    <row r="269" spans="1:15" s="140" customFormat="1" x14ac:dyDescent="0.2">
      <c r="A269" s="61">
        <f t="shared" si="18"/>
        <v>12</v>
      </c>
      <c r="B269" s="69" t="s">
        <v>166</v>
      </c>
      <c r="C269" s="66" t="s">
        <v>260</v>
      </c>
      <c r="D269" s="314" t="s">
        <v>263</v>
      </c>
      <c r="E269" s="314" t="s">
        <v>444</v>
      </c>
      <c r="F269" s="315" t="s">
        <v>264</v>
      </c>
      <c r="G269" s="141">
        <v>39890</v>
      </c>
      <c r="H269" s="141">
        <f>+G269+(365*5)</f>
        <v>41715</v>
      </c>
      <c r="I269" s="66" t="s">
        <v>101</v>
      </c>
      <c r="J269" s="140">
        <v>2011</v>
      </c>
      <c r="K269" s="140" t="str">
        <f t="shared" si="19"/>
        <v>2011 PKS</v>
      </c>
    </row>
    <row r="270" spans="1:15" s="77" customFormat="1" ht="15" customHeight="1" x14ac:dyDescent="0.2">
      <c r="A270" s="61">
        <f t="shared" si="18"/>
        <v>13</v>
      </c>
      <c r="B270" s="67" t="s">
        <v>236</v>
      </c>
      <c r="C270" s="63" t="s">
        <v>301</v>
      </c>
      <c r="D270" s="64" t="s">
        <v>302</v>
      </c>
      <c r="E270" s="64" t="s">
        <v>444</v>
      </c>
      <c r="F270" s="65" t="s">
        <v>303</v>
      </c>
      <c r="G270" s="142">
        <v>40035</v>
      </c>
      <c r="H270" s="142">
        <f>+G270+(365*5)</f>
        <v>41860</v>
      </c>
      <c r="I270" s="66" t="s">
        <v>101</v>
      </c>
      <c r="J270" s="138">
        <v>2011</v>
      </c>
      <c r="K270" s="77" t="str">
        <f t="shared" si="19"/>
        <v>2011 MoU</v>
      </c>
    </row>
    <row r="271" spans="1:15" ht="24" x14ac:dyDescent="0.2">
      <c r="A271" s="61">
        <f t="shared" si="18"/>
        <v>14</v>
      </c>
      <c r="B271" s="69" t="s">
        <v>166</v>
      </c>
      <c r="C271" s="66" t="s">
        <v>488</v>
      </c>
      <c r="D271" s="313" t="s">
        <v>489</v>
      </c>
      <c r="E271" s="314"/>
      <c r="F271" s="315"/>
      <c r="G271" s="141">
        <v>40158</v>
      </c>
      <c r="H271" s="141">
        <f>+G271+(365*5)</f>
        <v>41983</v>
      </c>
      <c r="I271" s="66" t="s">
        <v>490</v>
      </c>
      <c r="J271" s="53">
        <v>2010</v>
      </c>
      <c r="K271" s="53" t="str">
        <f t="shared" si="19"/>
        <v>2010 MoU</v>
      </c>
    </row>
    <row r="272" spans="1:15" s="156" customFormat="1" ht="12.75" x14ac:dyDescent="0.2">
      <c r="A272" s="61">
        <f t="shared" si="18"/>
        <v>15</v>
      </c>
      <c r="B272" s="68" t="s">
        <v>50</v>
      </c>
      <c r="C272" s="66" t="s">
        <v>599</v>
      </c>
      <c r="D272" s="64" t="s">
        <v>600</v>
      </c>
      <c r="E272" s="64" t="s">
        <v>444</v>
      </c>
      <c r="F272" s="64" t="s">
        <v>601</v>
      </c>
      <c r="G272" s="142">
        <v>40612</v>
      </c>
      <c r="H272" s="141">
        <f>+G272+(365*3)</f>
        <v>41707</v>
      </c>
      <c r="I272" s="66" t="s">
        <v>602</v>
      </c>
      <c r="J272" s="53"/>
      <c r="K272" s="53"/>
      <c r="L272" s="140" t="str">
        <f>+B297</f>
        <v>MoU</v>
      </c>
      <c r="M272" s="155"/>
      <c r="N272" s="155"/>
      <c r="O272" s="155"/>
    </row>
    <row r="273" spans="1:15" ht="24" x14ac:dyDescent="0.2">
      <c r="A273" s="61">
        <f t="shared" si="18"/>
        <v>16</v>
      </c>
      <c r="B273" s="149" t="s">
        <v>166</v>
      </c>
      <c r="C273" s="66" t="s">
        <v>1093</v>
      </c>
      <c r="D273" s="64" t="s">
        <v>1094</v>
      </c>
      <c r="E273" s="64" t="s">
        <v>444</v>
      </c>
      <c r="F273" s="64" t="s">
        <v>1095</v>
      </c>
      <c r="G273" s="142">
        <v>40780</v>
      </c>
      <c r="H273" s="150">
        <f>+G273+(365*3)</f>
        <v>41875</v>
      </c>
      <c r="I273" s="66" t="s">
        <v>1096</v>
      </c>
    </row>
    <row r="274" spans="1:15" ht="24" x14ac:dyDescent="0.2">
      <c r="A274" s="61">
        <f t="shared" si="18"/>
        <v>17</v>
      </c>
      <c r="B274" s="74" t="s">
        <v>50</v>
      </c>
      <c r="C274" s="79" t="s">
        <v>819</v>
      </c>
      <c r="D274" s="318" t="s">
        <v>820</v>
      </c>
      <c r="E274" s="277" t="s">
        <v>444</v>
      </c>
      <c r="F274" s="319" t="s">
        <v>821</v>
      </c>
      <c r="G274" s="81">
        <v>40821</v>
      </c>
      <c r="H274" s="80">
        <f>+G274+(365*3)</f>
        <v>41916</v>
      </c>
      <c r="I274" s="75" t="s">
        <v>101</v>
      </c>
    </row>
    <row r="275" spans="1:15" ht="17.25" customHeight="1" x14ac:dyDescent="0.2">
      <c r="A275" s="61">
        <f t="shared" si="18"/>
        <v>18</v>
      </c>
      <c r="B275" s="69" t="s">
        <v>50</v>
      </c>
      <c r="C275" s="66" t="s">
        <v>335</v>
      </c>
      <c r="D275" s="193" t="s">
        <v>336</v>
      </c>
      <c r="E275" s="140" t="s">
        <v>444</v>
      </c>
      <c r="F275" s="194" t="s">
        <v>337</v>
      </c>
      <c r="G275" s="147">
        <v>40213</v>
      </c>
      <c r="H275" s="141">
        <f>+G275+(365*5)</f>
        <v>42038</v>
      </c>
      <c r="I275" s="66" t="s">
        <v>101</v>
      </c>
    </row>
    <row r="276" spans="1:15" ht="12.75" x14ac:dyDescent="0.2">
      <c r="A276" s="61">
        <f t="shared" si="18"/>
        <v>19</v>
      </c>
      <c r="B276" s="148" t="s">
        <v>166</v>
      </c>
      <c r="C276" s="195" t="s">
        <v>138</v>
      </c>
      <c r="D276" s="140" t="s">
        <v>139</v>
      </c>
      <c r="E276" s="64" t="s">
        <v>444</v>
      </c>
      <c r="F276" s="153" t="s">
        <v>140</v>
      </c>
      <c r="G276" s="150">
        <v>40295</v>
      </c>
      <c r="H276" s="150">
        <f>+G276+(365*5)</f>
        <v>42120</v>
      </c>
      <c r="I276" s="66" t="s">
        <v>101</v>
      </c>
      <c r="J276" s="140">
        <v>2010</v>
      </c>
      <c r="K276" s="53" t="str">
        <f t="shared" ref="K276" si="20">+J276&amp; " "&amp;B276</f>
        <v>2010 PKS</v>
      </c>
    </row>
    <row r="277" spans="1:15" s="6" customFormat="1" ht="15" customHeight="1" x14ac:dyDescent="0.2">
      <c r="A277" s="61">
        <f t="shared" si="18"/>
        <v>20</v>
      </c>
      <c r="B277" s="197" t="s">
        <v>166</v>
      </c>
      <c r="C277" s="66" t="s">
        <v>1093</v>
      </c>
      <c r="D277" s="64" t="s">
        <v>1984</v>
      </c>
      <c r="E277" s="64" t="s">
        <v>444</v>
      </c>
      <c r="F277" s="64" t="s">
        <v>1985</v>
      </c>
      <c r="G277" s="142">
        <v>41862</v>
      </c>
      <c r="H277" s="150">
        <f>+G277+(365*1)</f>
        <v>42227</v>
      </c>
      <c r="I277" s="66" t="s">
        <v>1096</v>
      </c>
      <c r="J277" s="6">
        <v>2014</v>
      </c>
      <c r="K277" s="5" t="str">
        <f>+J277&amp; " "&amp;B277</f>
        <v>2014 PKS</v>
      </c>
    </row>
    <row r="278" spans="1:15" s="156" customFormat="1" ht="36" x14ac:dyDescent="0.2">
      <c r="A278" s="61">
        <f>+'02 Perguruan Tinggi'!A12+1</f>
        <v>7</v>
      </c>
      <c r="B278" s="152" t="s">
        <v>166</v>
      </c>
      <c r="C278" s="63" t="s">
        <v>843</v>
      </c>
      <c r="D278" s="73" t="s">
        <v>844</v>
      </c>
      <c r="E278" s="140" t="s">
        <v>444</v>
      </c>
      <c r="F278" s="146" t="s">
        <v>845</v>
      </c>
      <c r="G278" s="147">
        <v>40700</v>
      </c>
      <c r="H278" s="141">
        <f>+G278+(365*4)</f>
        <v>42160</v>
      </c>
      <c r="I278" s="66" t="s">
        <v>846</v>
      </c>
      <c r="J278" s="155">
        <v>2011</v>
      </c>
      <c r="K278" s="140" t="str">
        <f>+J278&amp; " "&amp;B278</f>
        <v>2011 PKS</v>
      </c>
      <c r="L278" s="140" t="s">
        <v>166</v>
      </c>
      <c r="M278" s="155"/>
      <c r="N278" s="155"/>
      <c r="O278" s="155"/>
    </row>
    <row r="279" spans="1:15" s="140" customFormat="1" ht="15" customHeight="1" x14ac:dyDescent="0.2">
      <c r="A279" s="61">
        <v>1</v>
      </c>
      <c r="B279" s="148" t="s">
        <v>166</v>
      </c>
      <c r="C279" s="195" t="s">
        <v>138</v>
      </c>
      <c r="D279" s="140" t="s">
        <v>139</v>
      </c>
      <c r="E279" s="64" t="s">
        <v>444</v>
      </c>
      <c r="F279" s="153" t="s">
        <v>140</v>
      </c>
      <c r="G279" s="150">
        <v>40295</v>
      </c>
      <c r="H279" s="150">
        <f>+G279+(365*5)</f>
        <v>42120</v>
      </c>
      <c r="I279" s="66" t="s">
        <v>101</v>
      </c>
      <c r="J279" s="140">
        <v>2010</v>
      </c>
      <c r="K279" s="53" t="str">
        <f>+J279&amp; " "&amp;B279</f>
        <v>2010 PKS</v>
      </c>
    </row>
    <row r="280" spans="1:15" s="156" customFormat="1" ht="12.75" x14ac:dyDescent="0.2">
      <c r="A280" s="61"/>
      <c r="B280" s="152"/>
      <c r="C280" s="71"/>
      <c r="D280" s="314"/>
      <c r="E280" s="140"/>
      <c r="F280" s="315"/>
      <c r="G280" s="231"/>
      <c r="H280" s="141"/>
      <c r="I280" s="66"/>
      <c r="J280" s="155"/>
      <c r="K280" s="140"/>
      <c r="L280" s="140"/>
      <c r="M280" s="155"/>
      <c r="N280" s="155"/>
      <c r="O280" s="155"/>
    </row>
    <row r="281" spans="1:15" s="156" customFormat="1" ht="12.75" x14ac:dyDescent="0.2">
      <c r="A281" s="61"/>
      <c r="B281" s="152"/>
      <c r="C281" s="71"/>
      <c r="D281" s="314"/>
      <c r="E281" s="140"/>
      <c r="F281" s="315"/>
      <c r="G281" s="231"/>
      <c r="H281" s="141"/>
      <c r="I281" s="66"/>
      <c r="J281" s="155"/>
      <c r="K281" s="140"/>
      <c r="L281" s="140"/>
      <c r="M281" s="155"/>
      <c r="N281" s="155"/>
      <c r="O281" s="155"/>
    </row>
    <row r="282" spans="1:15" s="156" customFormat="1" ht="12.75" x14ac:dyDescent="0.2">
      <c r="A282" s="61"/>
      <c r="B282" s="152"/>
      <c r="C282" s="71"/>
      <c r="D282" s="314"/>
      <c r="E282" s="140"/>
      <c r="F282" s="315"/>
      <c r="G282" s="231"/>
      <c r="H282" s="141"/>
      <c r="I282" s="66"/>
      <c r="J282" s="155"/>
      <c r="K282" s="140"/>
      <c r="L282" s="140"/>
      <c r="M282" s="155"/>
      <c r="N282" s="155"/>
      <c r="O282" s="155"/>
    </row>
    <row r="283" spans="1:15" s="156" customFormat="1" ht="12.75" x14ac:dyDescent="0.2">
      <c r="A283" s="61"/>
      <c r="B283" s="152"/>
      <c r="C283" s="71"/>
      <c r="D283" s="314"/>
      <c r="E283" s="140"/>
      <c r="F283" s="315"/>
      <c r="G283" s="231"/>
      <c r="H283" s="141"/>
      <c r="I283" s="66"/>
      <c r="J283" s="155"/>
      <c r="K283" s="140"/>
      <c r="L283" s="140"/>
      <c r="M283" s="155"/>
      <c r="N283" s="155"/>
      <c r="O283" s="155"/>
    </row>
    <row r="284" spans="1:15" s="156" customFormat="1" ht="12.75" x14ac:dyDescent="0.2">
      <c r="A284" s="61"/>
      <c r="B284" s="152"/>
      <c r="C284" s="71"/>
      <c r="D284" s="314"/>
      <c r="E284" s="140"/>
      <c r="F284" s="315"/>
      <c r="G284" s="231"/>
      <c r="H284" s="141"/>
      <c r="I284" s="66"/>
      <c r="J284" s="155"/>
      <c r="K284" s="140"/>
      <c r="L284" s="140"/>
      <c r="M284" s="155"/>
      <c r="N284" s="155"/>
      <c r="O284" s="155"/>
    </row>
    <row r="285" spans="1:15" s="156" customFormat="1" ht="12.75" x14ac:dyDescent="0.2">
      <c r="A285" s="61"/>
      <c r="B285" s="152"/>
      <c r="C285" s="71"/>
      <c r="D285" s="314"/>
      <c r="E285" s="140"/>
      <c r="F285" s="315"/>
      <c r="G285" s="231"/>
      <c r="H285" s="141"/>
      <c r="I285" s="66"/>
      <c r="J285" s="155"/>
      <c r="K285" s="140"/>
      <c r="L285" s="140"/>
      <c r="M285" s="155"/>
      <c r="N285" s="155"/>
      <c r="O285" s="155"/>
    </row>
    <row r="286" spans="1:15" s="156" customFormat="1" ht="12.75" x14ac:dyDescent="0.2">
      <c r="A286" s="61"/>
      <c r="B286" s="152"/>
      <c r="C286" s="71"/>
      <c r="D286" s="314"/>
      <c r="E286" s="140"/>
      <c r="F286" s="315"/>
      <c r="G286" s="231"/>
      <c r="H286" s="141"/>
      <c r="I286" s="66"/>
      <c r="J286" s="155"/>
      <c r="K286" s="140"/>
      <c r="L286" s="140"/>
      <c r="M286" s="155"/>
      <c r="N286" s="155"/>
      <c r="O286" s="155"/>
    </row>
    <row r="287" spans="1:15" x14ac:dyDescent="0.2">
      <c r="A287" s="90"/>
      <c r="B287" s="62"/>
      <c r="C287" s="71"/>
      <c r="D287" s="113"/>
      <c r="E287" s="127"/>
      <c r="F287" s="114"/>
      <c r="G287" s="78"/>
      <c r="H287" s="101"/>
      <c r="I287" s="66"/>
      <c r="J287" s="140"/>
      <c r="K287" s="140"/>
    </row>
    <row r="288" spans="1:15" x14ac:dyDescent="0.2">
      <c r="A288" s="434" t="s">
        <v>585</v>
      </c>
      <c r="B288" s="435"/>
      <c r="C288" s="435"/>
      <c r="D288" s="435"/>
      <c r="E288" s="435"/>
      <c r="F288" s="435"/>
      <c r="G288" s="435"/>
      <c r="H288" s="435"/>
      <c r="I288" s="436"/>
      <c r="J288" s="140"/>
      <c r="K288" s="140"/>
    </row>
    <row r="289" spans="1:15" x14ac:dyDescent="0.2">
      <c r="A289" s="90"/>
      <c r="B289" s="62"/>
      <c r="C289" s="71"/>
      <c r="D289" s="113"/>
      <c r="E289" s="127"/>
      <c r="F289" s="114"/>
      <c r="G289" s="78"/>
      <c r="H289" s="101"/>
      <c r="I289" s="66"/>
      <c r="J289" s="140"/>
      <c r="K289" s="140"/>
    </row>
    <row r="290" spans="1:15" ht="12.75" x14ac:dyDescent="0.2">
      <c r="A290" s="61">
        <v>1</v>
      </c>
      <c r="B290" s="69" t="s">
        <v>50</v>
      </c>
      <c r="C290" s="63" t="s">
        <v>434</v>
      </c>
      <c r="D290" s="53" t="s">
        <v>454</v>
      </c>
      <c r="E290" s="140" t="s">
        <v>444</v>
      </c>
      <c r="F290" s="153" t="s">
        <v>89</v>
      </c>
      <c r="G290" s="141">
        <v>39093</v>
      </c>
      <c r="H290" s="141">
        <f t="shared" ref="H290:H296" si="21">+G290+(365*5)</f>
        <v>40918</v>
      </c>
      <c r="I290" s="66" t="s">
        <v>101</v>
      </c>
      <c r="J290" s="155"/>
      <c r="K290" s="155"/>
    </row>
    <row r="291" spans="1:15" ht="12.75" x14ac:dyDescent="0.2">
      <c r="A291" s="61">
        <f>+A290+1</f>
        <v>2</v>
      </c>
      <c r="B291" s="69" t="s">
        <v>50</v>
      </c>
      <c r="C291" s="63" t="s">
        <v>91</v>
      </c>
      <c r="D291" s="53" t="s">
        <v>455</v>
      </c>
      <c r="E291" s="140" t="s">
        <v>444</v>
      </c>
      <c r="F291" s="153" t="s">
        <v>92</v>
      </c>
      <c r="G291" s="141">
        <v>39211</v>
      </c>
      <c r="H291" s="141">
        <f t="shared" si="21"/>
        <v>41036</v>
      </c>
      <c r="I291" s="66" t="s">
        <v>101</v>
      </c>
      <c r="J291" s="155"/>
      <c r="K291" s="155"/>
    </row>
    <row r="292" spans="1:15" ht="30.75" customHeight="1" x14ac:dyDescent="0.2">
      <c r="A292" s="61">
        <f t="shared" ref="A292:A315" si="22">+A291+1</f>
        <v>3</v>
      </c>
      <c r="B292" s="69" t="s">
        <v>50</v>
      </c>
      <c r="C292" s="63" t="s">
        <v>435</v>
      </c>
      <c r="D292" s="53" t="s">
        <v>456</v>
      </c>
      <c r="E292" s="140" t="s">
        <v>444</v>
      </c>
      <c r="F292" s="153" t="s">
        <v>90</v>
      </c>
      <c r="G292" s="141">
        <v>39297</v>
      </c>
      <c r="H292" s="141">
        <f t="shared" si="21"/>
        <v>41122</v>
      </c>
      <c r="I292" s="66" t="s">
        <v>101</v>
      </c>
      <c r="J292" s="155"/>
      <c r="K292" s="155"/>
    </row>
    <row r="293" spans="1:15" ht="72" x14ac:dyDescent="0.2">
      <c r="A293" s="61">
        <f t="shared" si="22"/>
        <v>4</v>
      </c>
      <c r="B293" s="69" t="s">
        <v>166</v>
      </c>
      <c r="C293" s="63" t="s">
        <v>51</v>
      </c>
      <c r="D293" s="53" t="s">
        <v>52</v>
      </c>
      <c r="E293" s="140" t="s">
        <v>444</v>
      </c>
      <c r="F293" s="153" t="s">
        <v>53</v>
      </c>
      <c r="G293" s="141">
        <v>39297</v>
      </c>
      <c r="H293" s="141">
        <f t="shared" si="21"/>
        <v>41122</v>
      </c>
      <c r="I293" s="66" t="s">
        <v>54</v>
      </c>
      <c r="J293" s="155">
        <v>2008</v>
      </c>
      <c r="K293" s="140" t="str">
        <f>+J293&amp; " "&amp;B297</f>
        <v>2008 MoU</v>
      </c>
    </row>
    <row r="294" spans="1:15" x14ac:dyDescent="0.2">
      <c r="A294" s="61">
        <f t="shared" si="22"/>
        <v>5</v>
      </c>
      <c r="B294" s="69" t="s">
        <v>50</v>
      </c>
      <c r="C294" s="63" t="s">
        <v>94</v>
      </c>
      <c r="D294" s="314" t="s">
        <v>465</v>
      </c>
      <c r="E294" s="140" t="s">
        <v>444</v>
      </c>
      <c r="F294" s="315" t="s">
        <v>95</v>
      </c>
      <c r="G294" s="141">
        <v>39266</v>
      </c>
      <c r="H294" s="141">
        <f t="shared" si="21"/>
        <v>41091</v>
      </c>
      <c r="I294" s="66" t="s">
        <v>101</v>
      </c>
      <c r="J294" s="140">
        <v>2008</v>
      </c>
      <c r="K294" s="140" t="str">
        <f>+J294&amp; " "&amp;B298</f>
        <v>2008 MoU</v>
      </c>
      <c r="L294" s="140" t="str">
        <f>+B298</f>
        <v>MoU</v>
      </c>
      <c r="M294" s="140"/>
      <c r="N294" s="140"/>
      <c r="O294" s="140"/>
    </row>
    <row r="295" spans="1:15" x14ac:dyDescent="0.2">
      <c r="A295" s="61">
        <f t="shared" si="22"/>
        <v>6</v>
      </c>
      <c r="B295" s="69" t="s">
        <v>50</v>
      </c>
      <c r="C295" s="66" t="s">
        <v>466</v>
      </c>
      <c r="D295" s="314" t="s">
        <v>457</v>
      </c>
      <c r="E295" s="140" t="s">
        <v>444</v>
      </c>
      <c r="F295" s="315" t="s">
        <v>96</v>
      </c>
      <c r="G295" s="141">
        <v>39484</v>
      </c>
      <c r="H295" s="141">
        <f t="shared" si="21"/>
        <v>41309</v>
      </c>
      <c r="I295" s="66" t="s">
        <v>101</v>
      </c>
      <c r="J295" s="140"/>
      <c r="K295" s="140"/>
      <c r="L295" s="140"/>
      <c r="M295" s="140"/>
      <c r="N295" s="140"/>
      <c r="O295" s="140"/>
    </row>
    <row r="296" spans="1:15" x14ac:dyDescent="0.2">
      <c r="A296" s="61">
        <f t="shared" si="22"/>
        <v>7</v>
      </c>
      <c r="B296" s="69" t="s">
        <v>50</v>
      </c>
      <c r="C296" s="66" t="s">
        <v>93</v>
      </c>
      <c r="D296" s="314" t="s">
        <v>458</v>
      </c>
      <c r="E296" s="140" t="s">
        <v>444</v>
      </c>
      <c r="F296" s="315" t="s">
        <v>97</v>
      </c>
      <c r="G296" s="141">
        <v>39590</v>
      </c>
      <c r="H296" s="141">
        <f t="shared" si="21"/>
        <v>41415</v>
      </c>
      <c r="I296" s="66" t="s">
        <v>101</v>
      </c>
      <c r="J296" s="140"/>
      <c r="K296" s="140"/>
      <c r="L296" s="140"/>
      <c r="M296" s="140"/>
      <c r="N296" s="140"/>
      <c r="O296" s="140"/>
    </row>
    <row r="297" spans="1:15" s="156" customFormat="1" ht="12.75" x14ac:dyDescent="0.2">
      <c r="A297" s="61">
        <f t="shared" si="22"/>
        <v>8</v>
      </c>
      <c r="B297" s="69" t="s">
        <v>50</v>
      </c>
      <c r="C297" s="66" t="s">
        <v>436</v>
      </c>
      <c r="D297" s="314" t="s">
        <v>459</v>
      </c>
      <c r="E297" s="140" t="s">
        <v>444</v>
      </c>
      <c r="F297" s="315" t="s">
        <v>98</v>
      </c>
      <c r="G297" s="141">
        <v>39646</v>
      </c>
      <c r="H297" s="141">
        <f>+G297+(365*5)</f>
        <v>41471</v>
      </c>
      <c r="I297" s="66" t="s">
        <v>101</v>
      </c>
      <c r="J297" s="155">
        <v>2009</v>
      </c>
      <c r="K297" s="140" t="str">
        <f t="shared" ref="K297:K311" si="23">+J297&amp; " "&amp;B301</f>
        <v>2009 MoU</v>
      </c>
      <c r="L297" s="140" t="str">
        <f t="shared" ref="L297:L310" si="24">+B301</f>
        <v>MoU</v>
      </c>
      <c r="M297" s="155"/>
      <c r="N297" s="155"/>
      <c r="O297" s="155"/>
    </row>
    <row r="298" spans="1:15" s="156" customFormat="1" ht="12.75" x14ac:dyDescent="0.2">
      <c r="A298" s="61">
        <f t="shared" si="22"/>
        <v>9</v>
      </c>
      <c r="B298" s="61" t="s">
        <v>50</v>
      </c>
      <c r="C298" s="63" t="s">
        <v>146</v>
      </c>
      <c r="D298" s="53" t="s">
        <v>147</v>
      </c>
      <c r="E298" s="154" t="s">
        <v>444</v>
      </c>
      <c r="F298" s="153" t="s">
        <v>148</v>
      </c>
      <c r="G298" s="141">
        <v>39812</v>
      </c>
      <c r="H298" s="141">
        <f>+G298+(365*5)</f>
        <v>41637</v>
      </c>
      <c r="I298" s="66" t="s">
        <v>101</v>
      </c>
      <c r="J298" s="155">
        <v>2009</v>
      </c>
      <c r="K298" s="140" t="str">
        <f t="shared" si="23"/>
        <v>2009 MoU</v>
      </c>
      <c r="L298" s="140" t="str">
        <f t="shared" si="24"/>
        <v>MoU</v>
      </c>
      <c r="M298" s="155"/>
      <c r="N298" s="155"/>
      <c r="O298" s="155"/>
    </row>
    <row r="299" spans="1:15" ht="36" x14ac:dyDescent="0.2">
      <c r="A299" s="61">
        <f t="shared" si="22"/>
        <v>10</v>
      </c>
      <c r="B299" s="69" t="s">
        <v>166</v>
      </c>
      <c r="C299" s="71" t="s">
        <v>1520</v>
      </c>
      <c r="D299" s="53" t="s">
        <v>1523</v>
      </c>
      <c r="E299" s="154" t="s">
        <v>444</v>
      </c>
      <c r="F299" s="153" t="s">
        <v>1525</v>
      </c>
      <c r="G299" s="260">
        <v>41582</v>
      </c>
      <c r="H299" s="141" t="s">
        <v>1527</v>
      </c>
      <c r="I299" s="66" t="s">
        <v>1528</v>
      </c>
      <c r="J299" s="140">
        <v>2009</v>
      </c>
      <c r="K299" s="140" t="str">
        <f t="shared" si="23"/>
        <v>2009 MoU</v>
      </c>
      <c r="L299" s="140" t="str">
        <f t="shared" si="24"/>
        <v>MoU</v>
      </c>
      <c r="M299" s="140"/>
      <c r="N299" s="140"/>
      <c r="O299" s="140"/>
    </row>
    <row r="300" spans="1:15" ht="24" x14ac:dyDescent="0.2">
      <c r="A300" s="61">
        <f t="shared" si="22"/>
        <v>11</v>
      </c>
      <c r="B300" s="69" t="s">
        <v>166</v>
      </c>
      <c r="C300" s="71" t="s">
        <v>1520</v>
      </c>
      <c r="D300" s="53" t="s">
        <v>1524</v>
      </c>
      <c r="E300" s="154" t="s">
        <v>444</v>
      </c>
      <c r="F300" s="153" t="s">
        <v>1526</v>
      </c>
      <c r="G300" s="260">
        <v>41582</v>
      </c>
      <c r="H300" s="141" t="s">
        <v>1527</v>
      </c>
      <c r="I300" s="66" t="s">
        <v>1529</v>
      </c>
      <c r="J300" s="140">
        <v>2009</v>
      </c>
      <c r="K300" s="140" t="str">
        <f t="shared" si="23"/>
        <v>2009 MoU</v>
      </c>
      <c r="L300" s="140" t="str">
        <f t="shared" si="24"/>
        <v>MoU</v>
      </c>
      <c r="M300" s="140"/>
      <c r="N300" s="140"/>
      <c r="O300" s="140"/>
    </row>
    <row r="301" spans="1:15" ht="12.75" x14ac:dyDescent="0.2">
      <c r="A301" s="61">
        <f t="shared" si="22"/>
        <v>12</v>
      </c>
      <c r="B301" s="152" t="s">
        <v>50</v>
      </c>
      <c r="C301" s="66" t="s">
        <v>449</v>
      </c>
      <c r="D301" s="314" t="s">
        <v>1827</v>
      </c>
      <c r="E301" s="140" t="s">
        <v>444</v>
      </c>
      <c r="F301" s="315" t="s">
        <v>1828</v>
      </c>
      <c r="G301" s="147">
        <v>41830</v>
      </c>
      <c r="H301" s="141">
        <f>+G301+(365*3)</f>
        <v>42925</v>
      </c>
      <c r="I301" s="66" t="s">
        <v>101</v>
      </c>
      <c r="J301" s="140">
        <v>2009</v>
      </c>
      <c r="K301" s="140" t="str">
        <f t="shared" si="23"/>
        <v>2009 MoU</v>
      </c>
      <c r="L301" s="140" t="str">
        <f t="shared" si="24"/>
        <v>MoU</v>
      </c>
      <c r="M301" s="140"/>
      <c r="N301" s="140"/>
      <c r="O301" s="140"/>
    </row>
    <row r="302" spans="1:15" s="156" customFormat="1" ht="24" x14ac:dyDescent="0.2">
      <c r="A302" s="61">
        <f t="shared" si="22"/>
        <v>13</v>
      </c>
      <c r="B302" s="152" t="s">
        <v>50</v>
      </c>
      <c r="C302" s="66" t="s">
        <v>105</v>
      </c>
      <c r="D302" s="314" t="s">
        <v>1108</v>
      </c>
      <c r="E302" s="154" t="s">
        <v>444</v>
      </c>
      <c r="F302" s="315" t="s">
        <v>109</v>
      </c>
      <c r="G302" s="147">
        <v>39826</v>
      </c>
      <c r="H302" s="141">
        <f t="shared" ref="H302:H311" si="25">+G302+(365*5)</f>
        <v>41651</v>
      </c>
      <c r="I302" s="66" t="s">
        <v>101</v>
      </c>
      <c r="J302" s="155">
        <v>2009</v>
      </c>
      <c r="K302" s="140" t="str">
        <f t="shared" si="23"/>
        <v>2009 MoU</v>
      </c>
      <c r="L302" s="140" t="str">
        <f t="shared" si="24"/>
        <v>MoU</v>
      </c>
      <c r="M302" s="155"/>
      <c r="N302" s="155"/>
      <c r="O302" s="155"/>
    </row>
    <row r="303" spans="1:15" s="156" customFormat="1" ht="12.75" x14ac:dyDescent="0.2">
      <c r="A303" s="61">
        <f t="shared" si="22"/>
        <v>14</v>
      </c>
      <c r="B303" s="152" t="s">
        <v>50</v>
      </c>
      <c r="C303" s="63" t="s">
        <v>151</v>
      </c>
      <c r="D303" s="53" t="s">
        <v>152</v>
      </c>
      <c r="E303" s="154" t="s">
        <v>444</v>
      </c>
      <c r="F303" s="153" t="s">
        <v>153</v>
      </c>
      <c r="G303" s="141">
        <v>39871</v>
      </c>
      <c r="H303" s="141">
        <f t="shared" si="25"/>
        <v>41696</v>
      </c>
      <c r="I303" s="66" t="s">
        <v>101</v>
      </c>
      <c r="J303" s="155">
        <v>2009</v>
      </c>
      <c r="K303" s="140" t="str">
        <f t="shared" si="23"/>
        <v>2009 MoU</v>
      </c>
      <c r="L303" s="140" t="str">
        <f t="shared" si="24"/>
        <v>MoU</v>
      </c>
      <c r="M303" s="155"/>
      <c r="N303" s="155"/>
      <c r="O303" s="155"/>
    </row>
    <row r="304" spans="1:15" s="156" customFormat="1" ht="12.75" x14ac:dyDescent="0.2">
      <c r="A304" s="61">
        <f t="shared" si="22"/>
        <v>15</v>
      </c>
      <c r="B304" s="152" t="s">
        <v>50</v>
      </c>
      <c r="C304" s="63" t="s">
        <v>223</v>
      </c>
      <c r="D304" s="53" t="s">
        <v>224</v>
      </c>
      <c r="E304" s="154" t="s">
        <v>444</v>
      </c>
      <c r="F304" s="153" t="s">
        <v>225</v>
      </c>
      <c r="G304" s="141">
        <v>39941</v>
      </c>
      <c r="H304" s="141">
        <f t="shared" si="25"/>
        <v>41766</v>
      </c>
      <c r="I304" s="66" t="s">
        <v>101</v>
      </c>
      <c r="J304" s="155">
        <v>2009</v>
      </c>
      <c r="K304" s="140" t="str">
        <f t="shared" si="23"/>
        <v>2009 MoU</v>
      </c>
      <c r="L304" s="140" t="str">
        <f t="shared" si="24"/>
        <v>MoU</v>
      </c>
      <c r="M304" s="155"/>
      <c r="N304" s="155"/>
      <c r="O304" s="155"/>
    </row>
    <row r="305" spans="1:15" s="156" customFormat="1" ht="12.75" x14ac:dyDescent="0.2">
      <c r="A305" s="61">
        <f t="shared" si="22"/>
        <v>16</v>
      </c>
      <c r="B305" s="152" t="s">
        <v>50</v>
      </c>
      <c r="C305" s="63" t="s">
        <v>268</v>
      </c>
      <c r="D305" s="53" t="s">
        <v>269</v>
      </c>
      <c r="E305" s="154" t="s">
        <v>444</v>
      </c>
      <c r="F305" s="153" t="s">
        <v>270</v>
      </c>
      <c r="G305" s="141">
        <v>39948</v>
      </c>
      <c r="H305" s="141">
        <f t="shared" si="25"/>
        <v>41773</v>
      </c>
      <c r="I305" s="66" t="s">
        <v>101</v>
      </c>
      <c r="J305" s="155">
        <v>2009</v>
      </c>
      <c r="K305" s="140" t="str">
        <f t="shared" si="23"/>
        <v>2009 MoU</v>
      </c>
      <c r="L305" s="140" t="str">
        <f t="shared" si="24"/>
        <v>MoU</v>
      </c>
      <c r="M305" s="155"/>
      <c r="N305" s="155"/>
      <c r="O305" s="155"/>
    </row>
    <row r="306" spans="1:15" s="156" customFormat="1" ht="12.75" x14ac:dyDescent="0.2">
      <c r="A306" s="61">
        <f t="shared" si="22"/>
        <v>17</v>
      </c>
      <c r="B306" s="152" t="s">
        <v>50</v>
      </c>
      <c r="C306" s="66" t="s">
        <v>254</v>
      </c>
      <c r="D306" s="314" t="s">
        <v>255</v>
      </c>
      <c r="E306" s="154" t="s">
        <v>444</v>
      </c>
      <c r="F306" s="315" t="s">
        <v>256</v>
      </c>
      <c r="G306" s="147">
        <v>39975</v>
      </c>
      <c r="H306" s="141">
        <f t="shared" si="25"/>
        <v>41800</v>
      </c>
      <c r="I306" s="66" t="s">
        <v>101</v>
      </c>
      <c r="J306" s="155">
        <v>2009</v>
      </c>
      <c r="K306" s="140" t="str">
        <f t="shared" si="23"/>
        <v>2009 MoU</v>
      </c>
      <c r="L306" s="140" t="str">
        <f t="shared" si="24"/>
        <v>MoU</v>
      </c>
      <c r="M306" s="155"/>
      <c r="N306" s="155"/>
      <c r="O306" s="155"/>
    </row>
    <row r="307" spans="1:15" s="156" customFormat="1" ht="12.75" x14ac:dyDescent="0.2">
      <c r="A307" s="61">
        <f t="shared" si="22"/>
        <v>18</v>
      </c>
      <c r="B307" s="152" t="s">
        <v>50</v>
      </c>
      <c r="C307" s="66" t="s">
        <v>309</v>
      </c>
      <c r="D307" s="314" t="s">
        <v>310</v>
      </c>
      <c r="E307" s="154" t="s">
        <v>444</v>
      </c>
      <c r="F307" s="315" t="s">
        <v>311</v>
      </c>
      <c r="G307" s="147">
        <v>40095</v>
      </c>
      <c r="H307" s="141">
        <f t="shared" si="25"/>
        <v>41920</v>
      </c>
      <c r="I307" s="66" t="s">
        <v>479</v>
      </c>
      <c r="J307" s="155">
        <v>2009</v>
      </c>
      <c r="K307" s="140" t="str">
        <f t="shared" si="23"/>
        <v>2009 MoU</v>
      </c>
      <c r="L307" s="140" t="str">
        <f t="shared" si="24"/>
        <v>MoU</v>
      </c>
      <c r="M307" s="155"/>
      <c r="N307" s="155"/>
      <c r="O307" s="155"/>
    </row>
    <row r="308" spans="1:15" s="156" customFormat="1" ht="12.75" x14ac:dyDescent="0.2">
      <c r="A308" s="61">
        <f t="shared" si="22"/>
        <v>19</v>
      </c>
      <c r="B308" s="152" t="s">
        <v>50</v>
      </c>
      <c r="C308" s="66" t="s">
        <v>312</v>
      </c>
      <c r="D308" s="314" t="s">
        <v>313</v>
      </c>
      <c r="E308" s="154" t="s">
        <v>444</v>
      </c>
      <c r="F308" s="315" t="s">
        <v>314</v>
      </c>
      <c r="G308" s="147">
        <v>40095</v>
      </c>
      <c r="H308" s="141">
        <f t="shared" si="25"/>
        <v>41920</v>
      </c>
      <c r="I308" s="66" t="s">
        <v>479</v>
      </c>
      <c r="J308" s="155">
        <v>2011</v>
      </c>
      <c r="K308" s="140" t="str">
        <f t="shared" si="23"/>
        <v>2011 PKS</v>
      </c>
      <c r="L308" s="140" t="str">
        <f t="shared" si="24"/>
        <v>PKS</v>
      </c>
      <c r="M308" s="155"/>
      <c r="N308" s="155"/>
      <c r="O308" s="155"/>
    </row>
    <row r="309" spans="1:15" ht="12.75" x14ac:dyDescent="0.2">
      <c r="A309" s="61">
        <f t="shared" si="22"/>
        <v>20</v>
      </c>
      <c r="B309" s="152" t="s">
        <v>50</v>
      </c>
      <c r="C309" s="66" t="s">
        <v>315</v>
      </c>
      <c r="D309" s="314" t="s">
        <v>316</v>
      </c>
      <c r="E309" s="140" t="s">
        <v>444</v>
      </c>
      <c r="F309" s="315"/>
      <c r="G309" s="147">
        <v>40095</v>
      </c>
      <c r="H309" s="141">
        <f t="shared" si="25"/>
        <v>41920</v>
      </c>
      <c r="I309" s="66" t="s">
        <v>479</v>
      </c>
      <c r="J309" s="140">
        <v>2010</v>
      </c>
      <c r="K309" s="140" t="str">
        <f t="shared" si="23"/>
        <v>2010 MoU</v>
      </c>
      <c r="L309" s="140" t="str">
        <f t="shared" si="24"/>
        <v>MoU</v>
      </c>
      <c r="M309" s="140"/>
      <c r="N309" s="140"/>
      <c r="O309" s="140"/>
    </row>
    <row r="310" spans="1:15" s="156" customFormat="1" ht="12.75" x14ac:dyDescent="0.2">
      <c r="A310" s="61">
        <f t="shared" si="22"/>
        <v>21</v>
      </c>
      <c r="B310" s="152" t="s">
        <v>50</v>
      </c>
      <c r="C310" s="63" t="s">
        <v>477</v>
      </c>
      <c r="D310" s="314" t="s">
        <v>478</v>
      </c>
      <c r="E310" s="140" t="s">
        <v>444</v>
      </c>
      <c r="F310" s="315"/>
      <c r="G310" s="147">
        <v>40095</v>
      </c>
      <c r="H310" s="141">
        <f t="shared" si="25"/>
        <v>41920</v>
      </c>
      <c r="I310" s="66" t="s">
        <v>479</v>
      </c>
      <c r="J310" s="155">
        <v>2010</v>
      </c>
      <c r="K310" s="140" t="str">
        <f t="shared" si="23"/>
        <v>2010 MoU</v>
      </c>
      <c r="L310" s="140" t="str">
        <f t="shared" si="24"/>
        <v>MoU</v>
      </c>
      <c r="M310" s="155"/>
      <c r="N310" s="155"/>
      <c r="O310" s="155"/>
    </row>
    <row r="311" spans="1:15" s="156" customFormat="1" ht="15" x14ac:dyDescent="0.2">
      <c r="A311" s="61">
        <f t="shared" si="22"/>
        <v>22</v>
      </c>
      <c r="B311" s="152" t="s">
        <v>50</v>
      </c>
      <c r="C311" s="63" t="s">
        <v>480</v>
      </c>
      <c r="D311" s="314" t="s">
        <v>481</v>
      </c>
      <c r="E311" s="140" t="s">
        <v>444</v>
      </c>
      <c r="F311" s="315" t="s">
        <v>482</v>
      </c>
      <c r="G311" s="147">
        <v>40095</v>
      </c>
      <c r="H311" s="141">
        <f t="shared" si="25"/>
        <v>41920</v>
      </c>
      <c r="I311" s="66" t="s">
        <v>479</v>
      </c>
      <c r="J311" s="6">
        <v>2015</v>
      </c>
      <c r="K311" s="140" t="str">
        <f t="shared" si="23"/>
        <v>2015 PKS</v>
      </c>
      <c r="L311" s="140"/>
      <c r="M311" s="155"/>
      <c r="N311" s="155"/>
      <c r="O311" s="155"/>
    </row>
    <row r="312" spans="1:15" ht="12.75" x14ac:dyDescent="0.2">
      <c r="A312" s="61">
        <f t="shared" si="22"/>
        <v>23</v>
      </c>
      <c r="B312" s="152" t="s">
        <v>166</v>
      </c>
      <c r="C312" s="63" t="s">
        <v>632</v>
      </c>
      <c r="D312" s="314" t="s">
        <v>674</v>
      </c>
      <c r="E312" s="140" t="s">
        <v>444</v>
      </c>
      <c r="F312" s="315" t="s">
        <v>675</v>
      </c>
      <c r="G312" s="147">
        <v>40591</v>
      </c>
      <c r="H312" s="141">
        <f>+G312+(365*3)</f>
        <v>41686</v>
      </c>
      <c r="I312" s="66" t="s">
        <v>101</v>
      </c>
      <c r="J312" s="140"/>
      <c r="K312" s="140"/>
      <c r="L312" s="140"/>
      <c r="M312" s="140"/>
      <c r="N312" s="140"/>
      <c r="O312" s="140"/>
    </row>
    <row r="313" spans="1:15" ht="12.75" x14ac:dyDescent="0.2">
      <c r="A313" s="61">
        <f t="shared" si="22"/>
        <v>24</v>
      </c>
      <c r="B313" s="152" t="s">
        <v>50</v>
      </c>
      <c r="C313" s="63" t="s">
        <v>542</v>
      </c>
      <c r="D313" s="53" t="s">
        <v>543</v>
      </c>
      <c r="E313" s="140" t="s">
        <v>444</v>
      </c>
      <c r="F313" s="153" t="s">
        <v>544</v>
      </c>
      <c r="G313" s="141">
        <v>40193</v>
      </c>
      <c r="H313" s="141">
        <f>+G313+(365*5)</f>
        <v>42018</v>
      </c>
      <c r="I313" s="66" t="s">
        <v>101</v>
      </c>
      <c r="J313" s="140"/>
      <c r="K313" s="140"/>
      <c r="L313" s="140"/>
      <c r="M313" s="140"/>
      <c r="N313" s="140"/>
      <c r="O313" s="140"/>
    </row>
    <row r="314" spans="1:15" ht="12.75" x14ac:dyDescent="0.2">
      <c r="A314" s="61">
        <f t="shared" si="22"/>
        <v>25</v>
      </c>
      <c r="B314" s="42" t="s">
        <v>50</v>
      </c>
      <c r="C314" s="63" t="s">
        <v>55</v>
      </c>
      <c r="D314" s="73" t="s">
        <v>56</v>
      </c>
      <c r="E314" s="140" t="s">
        <v>444</v>
      </c>
      <c r="F314" s="146" t="s">
        <v>57</v>
      </c>
      <c r="G314" s="141">
        <v>40204</v>
      </c>
      <c r="H314" s="141">
        <f>+G314+(365*5)</f>
        <v>42029</v>
      </c>
      <c r="I314" s="66" t="s">
        <v>101</v>
      </c>
    </row>
    <row r="315" spans="1:15" ht="12.75" x14ac:dyDescent="0.2">
      <c r="A315" s="61">
        <f t="shared" si="22"/>
        <v>26</v>
      </c>
      <c r="B315" s="42" t="s">
        <v>166</v>
      </c>
      <c r="C315" s="63" t="s">
        <v>2245</v>
      </c>
      <c r="D315" s="314" t="s">
        <v>2247</v>
      </c>
      <c r="E315" s="140" t="s">
        <v>444</v>
      </c>
      <c r="F315" s="315" t="s">
        <v>2249</v>
      </c>
      <c r="G315" s="147">
        <v>42020</v>
      </c>
      <c r="H315" s="141" t="s">
        <v>2250</v>
      </c>
      <c r="I315" s="66" t="s">
        <v>101</v>
      </c>
    </row>
    <row r="316" spans="1:15" ht="30" customHeight="1" x14ac:dyDescent="0.2">
      <c r="A316" s="61">
        <v>1</v>
      </c>
      <c r="B316" s="152" t="s">
        <v>50</v>
      </c>
      <c r="C316" s="63" t="s">
        <v>275</v>
      </c>
      <c r="D316" s="53" t="s">
        <v>276</v>
      </c>
      <c r="E316" s="140" t="s">
        <v>444</v>
      </c>
      <c r="F316" s="153" t="s">
        <v>277</v>
      </c>
      <c r="G316" s="141">
        <v>40294</v>
      </c>
      <c r="H316" s="141">
        <f>+G316+(365*5)</f>
        <v>42119</v>
      </c>
      <c r="I316" s="66" t="s">
        <v>101</v>
      </c>
      <c r="J316" s="140">
        <v>2010</v>
      </c>
      <c r="K316" s="140" t="str">
        <f>+J316&amp; " "&amp;B316</f>
        <v>2010 MoU</v>
      </c>
      <c r="L316" s="140" t="str">
        <f>+B316</f>
        <v>MoU</v>
      </c>
    </row>
    <row r="317" spans="1:15" ht="12.75" x14ac:dyDescent="0.2">
      <c r="A317" s="61">
        <f>+A316+1</f>
        <v>2</v>
      </c>
      <c r="B317" s="152" t="s">
        <v>50</v>
      </c>
      <c r="C317" s="63" t="s">
        <v>239</v>
      </c>
      <c r="D317" s="53" t="s">
        <v>240</v>
      </c>
      <c r="E317" s="140" t="s">
        <v>444</v>
      </c>
      <c r="F317" s="153" t="s">
        <v>241</v>
      </c>
      <c r="G317" s="141">
        <v>40315</v>
      </c>
      <c r="H317" s="141">
        <f>+G317+(365*5)</f>
        <v>42140</v>
      </c>
      <c r="I317" s="66" t="s">
        <v>101</v>
      </c>
      <c r="J317" s="140">
        <v>2010</v>
      </c>
      <c r="K317" s="140" t="str">
        <f>+J317&amp; " "&amp;B317</f>
        <v>2010 MoU</v>
      </c>
      <c r="L317" s="140" t="str">
        <f>+B317</f>
        <v>MoU</v>
      </c>
    </row>
    <row r="318" spans="1:15" ht="12.75" x14ac:dyDescent="0.2">
      <c r="A318" s="61">
        <f>+A317+1</f>
        <v>3</v>
      </c>
      <c r="B318" s="152" t="s">
        <v>50</v>
      </c>
      <c r="C318" s="63" t="s">
        <v>471</v>
      </c>
      <c r="D318" s="53" t="s">
        <v>472</v>
      </c>
      <c r="E318" s="140" t="s">
        <v>444</v>
      </c>
      <c r="F318" s="153" t="s">
        <v>473</v>
      </c>
      <c r="G318" s="141">
        <v>40382</v>
      </c>
      <c r="H318" s="141">
        <f>+G318+(365*5)</f>
        <v>42207</v>
      </c>
      <c r="I318" s="66" t="s">
        <v>101</v>
      </c>
      <c r="J318" s="140">
        <v>2010</v>
      </c>
      <c r="K318" s="140" t="str">
        <f>+J318&amp; " "&amp;B318</f>
        <v>2010 MoU</v>
      </c>
      <c r="L318" s="140" t="str">
        <f>+B318</f>
        <v>MoU</v>
      </c>
    </row>
    <row r="319" spans="1:15" ht="12.75" x14ac:dyDescent="0.2">
      <c r="A319" s="61">
        <v>1</v>
      </c>
      <c r="B319" s="152" t="s">
        <v>50</v>
      </c>
      <c r="C319" s="63" t="s">
        <v>491</v>
      </c>
      <c r="D319" s="53" t="s">
        <v>492</v>
      </c>
      <c r="E319" s="140" t="s">
        <v>444</v>
      </c>
      <c r="F319" s="153" t="s">
        <v>493</v>
      </c>
      <c r="G319" s="141">
        <v>40466</v>
      </c>
      <c r="H319" s="141">
        <f>+G319+(365*5)</f>
        <v>42291</v>
      </c>
      <c r="I319" s="66" t="s">
        <v>101</v>
      </c>
      <c r="J319" s="140">
        <v>2010</v>
      </c>
      <c r="K319" s="140" t="str">
        <f>+J319&amp; " "&amp;B319</f>
        <v>2010 MoU</v>
      </c>
      <c r="L319" s="140" t="str">
        <f>+B319</f>
        <v>MoU</v>
      </c>
      <c r="M319" s="140"/>
      <c r="N319" s="140"/>
      <c r="O319" s="140"/>
    </row>
    <row r="320" spans="1:15" s="156" customFormat="1" ht="12.75" x14ac:dyDescent="0.2">
      <c r="A320" s="61">
        <f>+'02 Perguruan Tinggi'!A22+1</f>
        <v>17</v>
      </c>
      <c r="B320" s="152" t="s">
        <v>50</v>
      </c>
      <c r="C320" s="63" t="s">
        <v>890</v>
      </c>
      <c r="D320" s="73" t="s">
        <v>891</v>
      </c>
      <c r="E320" s="140" t="s">
        <v>444</v>
      </c>
      <c r="F320" s="146" t="s">
        <v>892</v>
      </c>
      <c r="G320" s="147">
        <v>41001</v>
      </c>
      <c r="H320" s="141">
        <f>+G320+(365*5)</f>
        <v>42826</v>
      </c>
      <c r="I320" s="66" t="s">
        <v>101</v>
      </c>
      <c r="J320" s="155">
        <v>2012</v>
      </c>
      <c r="K320" s="140" t="str">
        <f>+J320&amp; " "&amp;B320</f>
        <v>2012 MoU</v>
      </c>
      <c r="L320" s="140" t="str">
        <f>+B320</f>
        <v>MoU</v>
      </c>
      <c r="M320" s="155"/>
      <c r="N320" s="155"/>
      <c r="O320" s="155"/>
    </row>
    <row r="321" spans="1:15" ht="12.75" x14ac:dyDescent="0.2">
      <c r="A321" s="61"/>
      <c r="B321" s="152"/>
      <c r="C321" s="71"/>
      <c r="D321" s="53"/>
      <c r="E321" s="140"/>
      <c r="F321" s="153"/>
      <c r="G321" s="260"/>
      <c r="H321" s="141"/>
      <c r="I321" s="66"/>
      <c r="J321" s="140"/>
      <c r="K321" s="140"/>
      <c r="L321" s="140"/>
      <c r="M321" s="140"/>
      <c r="N321" s="140"/>
      <c r="O321" s="140"/>
    </row>
    <row r="322" spans="1:15" ht="12.75" x14ac:dyDescent="0.2">
      <c r="A322" s="61"/>
      <c r="B322" s="152"/>
      <c r="C322" s="71"/>
      <c r="D322" s="53"/>
      <c r="E322" s="140"/>
      <c r="F322" s="153"/>
      <c r="G322" s="260"/>
      <c r="H322" s="141"/>
      <c r="I322" s="66"/>
      <c r="J322" s="140"/>
      <c r="K322" s="140"/>
      <c r="L322" s="140"/>
      <c r="M322" s="140"/>
      <c r="N322" s="140"/>
      <c r="O322" s="140"/>
    </row>
    <row r="323" spans="1:15" ht="12.75" x14ac:dyDescent="0.2">
      <c r="A323" s="61"/>
      <c r="B323" s="152"/>
      <c r="C323" s="71"/>
      <c r="D323" s="53"/>
      <c r="E323" s="140"/>
      <c r="F323" s="153"/>
      <c r="G323" s="260"/>
      <c r="H323" s="141"/>
      <c r="I323" s="66"/>
      <c r="J323" s="140"/>
      <c r="K323" s="140"/>
      <c r="L323" s="140"/>
      <c r="M323" s="140"/>
      <c r="N323" s="140"/>
      <c r="O323" s="140"/>
    </row>
    <row r="324" spans="1:15" ht="12.75" x14ac:dyDescent="0.2">
      <c r="A324" s="61"/>
      <c r="B324" s="152"/>
      <c r="C324" s="71"/>
      <c r="D324" s="53"/>
      <c r="E324" s="140"/>
      <c r="F324" s="153"/>
      <c r="G324" s="260"/>
      <c r="H324" s="141"/>
      <c r="I324" s="66"/>
      <c r="J324" s="140"/>
      <c r="K324" s="140"/>
      <c r="L324" s="140"/>
      <c r="M324" s="140"/>
      <c r="N324" s="140"/>
      <c r="O324" s="140"/>
    </row>
    <row r="325" spans="1:15" ht="12.75" x14ac:dyDescent="0.2">
      <c r="A325" s="61"/>
      <c r="B325" s="152"/>
      <c r="C325" s="71"/>
      <c r="D325" s="53"/>
      <c r="E325" s="140"/>
      <c r="F325" s="153"/>
      <c r="G325" s="260"/>
      <c r="H325" s="141"/>
      <c r="I325" s="66"/>
      <c r="J325" s="140"/>
      <c r="K325" s="140"/>
      <c r="L325" s="140"/>
      <c r="M325" s="140"/>
      <c r="N325" s="140"/>
      <c r="O325" s="140"/>
    </row>
    <row r="326" spans="1:15" ht="12.75" x14ac:dyDescent="0.2">
      <c r="A326" s="61"/>
      <c r="B326" s="152"/>
      <c r="C326" s="71"/>
      <c r="D326" s="53"/>
      <c r="E326" s="140"/>
      <c r="F326" s="153"/>
      <c r="G326" s="260"/>
      <c r="H326" s="141"/>
      <c r="I326" s="66"/>
      <c r="J326" s="140"/>
      <c r="K326" s="140"/>
      <c r="L326" s="140"/>
      <c r="M326" s="140"/>
      <c r="N326" s="140"/>
      <c r="O326" s="140"/>
    </row>
    <row r="327" spans="1:15" x14ac:dyDescent="0.2">
      <c r="A327" s="90"/>
      <c r="B327" s="62"/>
      <c r="C327" s="71"/>
      <c r="D327" s="113"/>
      <c r="E327" s="127"/>
      <c r="F327" s="114"/>
      <c r="G327" s="78"/>
      <c r="H327" s="101"/>
      <c r="I327" s="66"/>
    </row>
    <row r="328" spans="1:15" x14ac:dyDescent="0.2">
      <c r="A328" s="434" t="s">
        <v>583</v>
      </c>
      <c r="B328" s="435"/>
      <c r="C328" s="435"/>
      <c r="D328" s="435"/>
      <c r="E328" s="435"/>
      <c r="F328" s="435"/>
      <c r="G328" s="435"/>
      <c r="H328" s="435"/>
      <c r="I328" s="436"/>
    </row>
    <row r="329" spans="1:15" ht="30" customHeight="1" x14ac:dyDescent="0.2">
      <c r="A329" s="61">
        <v>1</v>
      </c>
      <c r="B329" s="69" t="s">
        <v>50</v>
      </c>
      <c r="C329" s="63" t="s">
        <v>342</v>
      </c>
      <c r="D329" s="140" t="s">
        <v>23</v>
      </c>
      <c r="E329" s="140" t="s">
        <v>444</v>
      </c>
      <c r="F329" s="153" t="s">
        <v>343</v>
      </c>
      <c r="G329" s="141">
        <v>39143</v>
      </c>
      <c r="H329" s="141">
        <f>+G329+(365*5)</f>
        <v>40968</v>
      </c>
      <c r="I329" s="66" t="s">
        <v>101</v>
      </c>
    </row>
    <row r="330" spans="1:15" ht="24" x14ac:dyDescent="0.2">
      <c r="A330" s="61">
        <f>+A329+1</f>
        <v>2</v>
      </c>
      <c r="B330" s="69" t="s">
        <v>50</v>
      </c>
      <c r="C330" s="63" t="s">
        <v>112</v>
      </c>
      <c r="D330" s="140" t="s">
        <v>24</v>
      </c>
      <c r="E330" s="140" t="s">
        <v>444</v>
      </c>
      <c r="F330" s="153" t="s">
        <v>344</v>
      </c>
      <c r="G330" s="141">
        <v>39182</v>
      </c>
      <c r="H330" s="141">
        <f>+G330+(365*5)</f>
        <v>41007</v>
      </c>
      <c r="I330" s="66" t="s">
        <v>101</v>
      </c>
    </row>
    <row r="331" spans="1:15" x14ac:dyDescent="0.2">
      <c r="A331" s="61">
        <f>+A330+1</f>
        <v>3</v>
      </c>
      <c r="B331" s="69" t="s">
        <v>50</v>
      </c>
      <c r="C331" s="63" t="s">
        <v>110</v>
      </c>
      <c r="D331" s="140" t="s">
        <v>25</v>
      </c>
      <c r="E331" s="140" t="s">
        <v>444</v>
      </c>
      <c r="F331" s="153" t="s">
        <v>345</v>
      </c>
      <c r="G331" s="141">
        <v>39289</v>
      </c>
      <c r="H331" s="141">
        <f>+G331+(365*5)</f>
        <v>41114</v>
      </c>
      <c r="I331" s="66" t="s">
        <v>502</v>
      </c>
    </row>
    <row r="332" spans="1:15" ht="15" customHeight="1" x14ac:dyDescent="0.2">
      <c r="A332" s="61">
        <f t="shared" ref="A332:A355" si="26">+A331+1</f>
        <v>4</v>
      </c>
      <c r="B332" s="69" t="s">
        <v>50</v>
      </c>
      <c r="C332" s="63" t="s">
        <v>731</v>
      </c>
      <c r="D332" s="140" t="s">
        <v>346</v>
      </c>
      <c r="E332" s="140" t="s">
        <v>444</v>
      </c>
      <c r="F332" s="153" t="s">
        <v>80</v>
      </c>
      <c r="G332" s="141">
        <v>39330</v>
      </c>
      <c r="H332" s="141">
        <f>+G332+(365*5)</f>
        <v>41155</v>
      </c>
      <c r="I332" s="66" t="s">
        <v>101</v>
      </c>
    </row>
    <row r="333" spans="1:15" x14ac:dyDescent="0.2">
      <c r="A333" s="61">
        <f t="shared" si="26"/>
        <v>5</v>
      </c>
      <c r="B333" s="69" t="s">
        <v>50</v>
      </c>
      <c r="C333" s="63" t="s">
        <v>347</v>
      </c>
      <c r="D333" s="140" t="s">
        <v>26</v>
      </c>
      <c r="E333" s="140" t="s">
        <v>444</v>
      </c>
      <c r="F333" s="153" t="s">
        <v>357</v>
      </c>
      <c r="G333" s="141">
        <v>39330</v>
      </c>
      <c r="H333" s="141">
        <f>+G333+(365*5)</f>
        <v>41155</v>
      </c>
      <c r="I333" s="66" t="s">
        <v>101</v>
      </c>
    </row>
    <row r="334" spans="1:15" ht="24" x14ac:dyDescent="0.2">
      <c r="A334" s="61">
        <f t="shared" si="26"/>
        <v>6</v>
      </c>
      <c r="B334" s="69" t="s">
        <v>50</v>
      </c>
      <c r="C334" s="66" t="s">
        <v>176</v>
      </c>
      <c r="D334" s="140" t="s">
        <v>177</v>
      </c>
      <c r="E334" s="154" t="s">
        <v>444</v>
      </c>
      <c r="F334" s="153" t="s">
        <v>178</v>
      </c>
      <c r="G334" s="141">
        <v>39923</v>
      </c>
      <c r="H334" s="141">
        <f t="shared" ref="H334:H346" si="27">+G334+(365*3)</f>
        <v>41018</v>
      </c>
      <c r="I334" s="66" t="s">
        <v>193</v>
      </c>
      <c r="L334" s="53" t="s">
        <v>906</v>
      </c>
      <c r="M334" s="53" t="s">
        <v>904</v>
      </c>
    </row>
    <row r="335" spans="1:15" ht="24" x14ac:dyDescent="0.2">
      <c r="A335" s="61">
        <f t="shared" si="26"/>
        <v>7</v>
      </c>
      <c r="B335" s="69" t="s">
        <v>166</v>
      </c>
      <c r="C335" s="66" t="s">
        <v>176</v>
      </c>
      <c r="D335" s="140" t="s">
        <v>179</v>
      </c>
      <c r="E335" s="154" t="s">
        <v>444</v>
      </c>
      <c r="F335" s="153" t="s">
        <v>180</v>
      </c>
      <c r="G335" s="141">
        <v>39923</v>
      </c>
      <c r="H335" s="141">
        <f t="shared" si="27"/>
        <v>41018</v>
      </c>
      <c r="I335" s="66" t="s">
        <v>193</v>
      </c>
    </row>
    <row r="336" spans="1:15" ht="12" customHeight="1" x14ac:dyDescent="0.2">
      <c r="A336" s="61">
        <f t="shared" si="26"/>
        <v>8</v>
      </c>
      <c r="B336" s="69" t="s">
        <v>50</v>
      </c>
      <c r="C336" s="66" t="s">
        <v>186</v>
      </c>
      <c r="D336" s="222" t="s">
        <v>185</v>
      </c>
      <c r="E336" s="154" t="s">
        <v>444</v>
      </c>
      <c r="F336" s="153" t="s">
        <v>187</v>
      </c>
      <c r="G336" s="141">
        <v>39923</v>
      </c>
      <c r="H336" s="141">
        <f t="shared" si="27"/>
        <v>41018</v>
      </c>
      <c r="I336" s="66" t="s">
        <v>193</v>
      </c>
    </row>
    <row r="337" spans="1:11" ht="24" x14ac:dyDescent="0.2">
      <c r="A337" s="61">
        <f t="shared" si="26"/>
        <v>9</v>
      </c>
      <c r="B337" s="69" t="s">
        <v>166</v>
      </c>
      <c r="C337" s="66" t="s">
        <v>186</v>
      </c>
      <c r="D337" s="222" t="s">
        <v>188</v>
      </c>
      <c r="E337" s="154" t="s">
        <v>444</v>
      </c>
      <c r="F337" s="153" t="s">
        <v>192</v>
      </c>
      <c r="G337" s="141">
        <v>39923</v>
      </c>
      <c r="H337" s="141">
        <f t="shared" si="27"/>
        <v>41018</v>
      </c>
      <c r="I337" s="66" t="s">
        <v>193</v>
      </c>
    </row>
    <row r="338" spans="1:11" ht="24" x14ac:dyDescent="0.2">
      <c r="A338" s="61">
        <f t="shared" si="26"/>
        <v>10</v>
      </c>
      <c r="B338" s="69" t="s">
        <v>50</v>
      </c>
      <c r="C338" s="66" t="s">
        <v>194</v>
      </c>
      <c r="D338" s="222" t="s">
        <v>195</v>
      </c>
      <c r="E338" s="154" t="s">
        <v>444</v>
      </c>
      <c r="F338" s="153" t="s">
        <v>196</v>
      </c>
      <c r="G338" s="141">
        <v>39882</v>
      </c>
      <c r="H338" s="141">
        <f t="shared" si="27"/>
        <v>40977</v>
      </c>
      <c r="I338" s="66" t="s">
        <v>193</v>
      </c>
    </row>
    <row r="339" spans="1:11" ht="24" x14ac:dyDescent="0.2">
      <c r="A339" s="61">
        <f t="shared" si="26"/>
        <v>11</v>
      </c>
      <c r="B339" s="192" t="s">
        <v>166</v>
      </c>
      <c r="C339" s="84" t="s">
        <v>507</v>
      </c>
      <c r="D339" s="223" t="s">
        <v>195</v>
      </c>
      <c r="E339" s="164" t="s">
        <v>444</v>
      </c>
      <c r="F339" s="144" t="s">
        <v>196</v>
      </c>
      <c r="G339" s="160">
        <v>39882</v>
      </c>
      <c r="H339" s="160">
        <f t="shared" si="27"/>
        <v>40977</v>
      </c>
      <c r="I339" s="84" t="s">
        <v>193</v>
      </c>
    </row>
    <row r="340" spans="1:11" ht="24" x14ac:dyDescent="0.2">
      <c r="A340" s="61">
        <f t="shared" si="26"/>
        <v>12</v>
      </c>
      <c r="B340" s="69" t="s">
        <v>50</v>
      </c>
      <c r="C340" s="66" t="s">
        <v>509</v>
      </c>
      <c r="D340" s="140" t="s">
        <v>200</v>
      </c>
      <c r="E340" s="154" t="s">
        <v>444</v>
      </c>
      <c r="F340" s="153" t="s">
        <v>199</v>
      </c>
      <c r="G340" s="141">
        <v>39832</v>
      </c>
      <c r="H340" s="141">
        <f t="shared" si="27"/>
        <v>40927</v>
      </c>
      <c r="I340" s="316" t="s">
        <v>193</v>
      </c>
    </row>
    <row r="341" spans="1:11" ht="12" customHeight="1" x14ac:dyDescent="0.2">
      <c r="A341" s="61">
        <f t="shared" si="26"/>
        <v>13</v>
      </c>
      <c r="B341" s="69" t="s">
        <v>166</v>
      </c>
      <c r="C341" s="66" t="s">
        <v>197</v>
      </c>
      <c r="D341" s="140" t="s">
        <v>198</v>
      </c>
      <c r="E341" s="154" t="s">
        <v>444</v>
      </c>
      <c r="F341" s="153" t="s">
        <v>199</v>
      </c>
      <c r="G341" s="141">
        <v>39832</v>
      </c>
      <c r="H341" s="141">
        <f t="shared" si="27"/>
        <v>40927</v>
      </c>
      <c r="I341" s="316"/>
    </row>
    <row r="342" spans="1:11" ht="24" x14ac:dyDescent="0.2">
      <c r="A342" s="61">
        <f t="shared" si="26"/>
        <v>14</v>
      </c>
      <c r="B342" s="69" t="s">
        <v>50</v>
      </c>
      <c r="C342" s="66" t="s">
        <v>510</v>
      </c>
      <c r="D342" s="140" t="s">
        <v>207</v>
      </c>
      <c r="E342" s="154" t="s">
        <v>444</v>
      </c>
      <c r="F342" s="153" t="s">
        <v>208</v>
      </c>
      <c r="G342" s="141">
        <v>39832</v>
      </c>
      <c r="H342" s="141">
        <f t="shared" si="27"/>
        <v>40927</v>
      </c>
      <c r="I342" s="316" t="s">
        <v>193</v>
      </c>
    </row>
    <row r="343" spans="1:11" x14ac:dyDescent="0.2">
      <c r="A343" s="61">
        <f t="shared" si="26"/>
        <v>15</v>
      </c>
      <c r="B343" s="69" t="s">
        <v>166</v>
      </c>
      <c r="C343" s="66" t="s">
        <v>201</v>
      </c>
      <c r="D343" s="140" t="s">
        <v>209</v>
      </c>
      <c r="E343" s="154" t="s">
        <v>444</v>
      </c>
      <c r="F343" s="153" t="s">
        <v>210</v>
      </c>
      <c r="G343" s="141">
        <v>39832</v>
      </c>
      <c r="H343" s="141">
        <f t="shared" si="27"/>
        <v>40927</v>
      </c>
      <c r="I343" s="316"/>
    </row>
    <row r="344" spans="1:11" ht="24" x14ac:dyDescent="0.2">
      <c r="A344" s="61">
        <f t="shared" si="26"/>
        <v>16</v>
      </c>
      <c r="B344" s="69" t="s">
        <v>166</v>
      </c>
      <c r="C344" s="66" t="s">
        <v>511</v>
      </c>
      <c r="D344" s="140" t="s">
        <v>283</v>
      </c>
      <c r="E344" s="154" t="s">
        <v>444</v>
      </c>
      <c r="F344" s="153" t="s">
        <v>284</v>
      </c>
      <c r="G344" s="141">
        <v>39923</v>
      </c>
      <c r="H344" s="141">
        <f t="shared" si="27"/>
        <v>41018</v>
      </c>
      <c r="I344" s="66" t="s">
        <v>193</v>
      </c>
    </row>
    <row r="345" spans="1:11" ht="24" x14ac:dyDescent="0.2">
      <c r="A345" s="61">
        <f t="shared" si="26"/>
        <v>17</v>
      </c>
      <c r="B345" s="69" t="s">
        <v>50</v>
      </c>
      <c r="C345" s="66" t="s">
        <v>291</v>
      </c>
      <c r="D345" s="140" t="s">
        <v>285</v>
      </c>
      <c r="E345" s="154" t="s">
        <v>444</v>
      </c>
      <c r="F345" s="153" t="s">
        <v>286</v>
      </c>
      <c r="G345" s="141">
        <v>39923</v>
      </c>
      <c r="H345" s="141">
        <f t="shared" si="27"/>
        <v>41018</v>
      </c>
      <c r="I345" s="316" t="s">
        <v>289</v>
      </c>
    </row>
    <row r="346" spans="1:11" x14ac:dyDescent="0.2">
      <c r="A346" s="61">
        <f t="shared" si="26"/>
        <v>18</v>
      </c>
      <c r="B346" s="69" t="s">
        <v>166</v>
      </c>
      <c r="C346" s="66" t="s">
        <v>512</v>
      </c>
      <c r="D346" s="140" t="s">
        <v>287</v>
      </c>
      <c r="E346" s="154" t="s">
        <v>444</v>
      </c>
      <c r="F346" s="153" t="s">
        <v>288</v>
      </c>
      <c r="G346" s="141">
        <v>39923</v>
      </c>
      <c r="H346" s="141">
        <f t="shared" si="27"/>
        <v>41018</v>
      </c>
      <c r="I346" s="316"/>
      <c r="J346" s="53" t="s">
        <v>905</v>
      </c>
    </row>
    <row r="347" spans="1:11" ht="36" x14ac:dyDescent="0.2">
      <c r="A347" s="61">
        <f t="shared" si="26"/>
        <v>19</v>
      </c>
      <c r="B347" s="69" t="s">
        <v>166</v>
      </c>
      <c r="C347" s="66" t="s">
        <v>81</v>
      </c>
      <c r="D347" s="54" t="s">
        <v>351</v>
      </c>
      <c r="E347" s="140" t="s">
        <v>444</v>
      </c>
      <c r="F347" s="315" t="s">
        <v>352</v>
      </c>
      <c r="G347" s="141">
        <v>40406</v>
      </c>
      <c r="H347" s="141">
        <f>+G347+(365*2)</f>
        <v>41136</v>
      </c>
      <c r="I347" s="66" t="s">
        <v>353</v>
      </c>
    </row>
    <row r="348" spans="1:11" ht="24" x14ac:dyDescent="0.2">
      <c r="A348" s="61">
        <f t="shared" si="26"/>
        <v>20</v>
      </c>
      <c r="B348" s="69" t="s">
        <v>166</v>
      </c>
      <c r="C348" s="63" t="s">
        <v>718</v>
      </c>
      <c r="D348" s="54" t="s">
        <v>719</v>
      </c>
      <c r="E348" s="140" t="s">
        <v>444</v>
      </c>
      <c r="F348" s="315" t="s">
        <v>720</v>
      </c>
      <c r="G348" s="147">
        <v>40595</v>
      </c>
      <c r="H348" s="141">
        <f>+G348+(365*1)</f>
        <v>40960</v>
      </c>
      <c r="I348" s="66" t="s">
        <v>721</v>
      </c>
      <c r="J348" s="53">
        <v>2008</v>
      </c>
      <c r="K348" s="53" t="str">
        <f t="shared" ref="K348:K370" si="28">+J348&amp; " "&amp;B352</f>
        <v>2008 MoU</v>
      </c>
    </row>
    <row r="349" spans="1:11" ht="36" x14ac:dyDescent="0.2">
      <c r="A349" s="61">
        <f t="shared" si="26"/>
        <v>21</v>
      </c>
      <c r="B349" s="69" t="s">
        <v>166</v>
      </c>
      <c r="C349" s="66" t="s">
        <v>776</v>
      </c>
      <c r="D349" s="54" t="s">
        <v>779</v>
      </c>
      <c r="E349" s="140" t="s">
        <v>444</v>
      </c>
      <c r="F349" s="315" t="s">
        <v>777</v>
      </c>
      <c r="G349" s="141">
        <v>40781</v>
      </c>
      <c r="H349" s="141">
        <f>+G349+(365*1)</f>
        <v>41146</v>
      </c>
      <c r="I349" s="66" t="s">
        <v>781</v>
      </c>
      <c r="J349" s="53">
        <v>2008</v>
      </c>
      <c r="K349" s="53" t="str">
        <f t="shared" si="28"/>
        <v>2008 MoU</v>
      </c>
    </row>
    <row r="350" spans="1:11" ht="36" x14ac:dyDescent="0.2">
      <c r="A350" s="61">
        <f t="shared" si="26"/>
        <v>22</v>
      </c>
      <c r="B350" s="69" t="s">
        <v>166</v>
      </c>
      <c r="C350" s="66" t="s">
        <v>918</v>
      </c>
      <c r="D350" s="54" t="s">
        <v>900</v>
      </c>
      <c r="E350" s="140" t="s">
        <v>444</v>
      </c>
      <c r="F350" s="116" t="s">
        <v>901</v>
      </c>
      <c r="G350" s="141">
        <v>41052</v>
      </c>
      <c r="H350" s="141" t="s">
        <v>902</v>
      </c>
      <c r="I350" s="66" t="s">
        <v>903</v>
      </c>
      <c r="J350" s="53">
        <v>2008</v>
      </c>
      <c r="K350" s="53" t="str">
        <f t="shared" si="28"/>
        <v>2008 MoU</v>
      </c>
    </row>
    <row r="351" spans="1:11" x14ac:dyDescent="0.2">
      <c r="A351" s="61">
        <f t="shared" si="26"/>
        <v>23</v>
      </c>
      <c r="B351" s="69" t="s">
        <v>166</v>
      </c>
      <c r="C351" s="66" t="s">
        <v>654</v>
      </c>
      <c r="D351" s="314" t="s">
        <v>657</v>
      </c>
      <c r="E351" s="140" t="s">
        <v>444</v>
      </c>
      <c r="F351" s="315" t="s">
        <v>658</v>
      </c>
      <c r="G351" s="141">
        <v>40651</v>
      </c>
      <c r="H351" s="141">
        <f>+G351+(365*2)</f>
        <v>41381</v>
      </c>
      <c r="I351" s="66" t="s">
        <v>659</v>
      </c>
      <c r="J351" s="53">
        <v>2008</v>
      </c>
      <c r="K351" s="53" t="str">
        <f t="shared" si="28"/>
        <v>2008 MoU</v>
      </c>
    </row>
    <row r="352" spans="1:11" x14ac:dyDescent="0.2">
      <c r="A352" s="61">
        <f t="shared" si="26"/>
        <v>24</v>
      </c>
      <c r="B352" s="69" t="s">
        <v>50</v>
      </c>
      <c r="C352" s="66" t="s">
        <v>358</v>
      </c>
      <c r="D352" s="140" t="s">
        <v>27</v>
      </c>
      <c r="E352" s="140" t="s">
        <v>444</v>
      </c>
      <c r="F352" s="153" t="s">
        <v>360</v>
      </c>
      <c r="G352" s="141">
        <v>39601</v>
      </c>
      <c r="H352" s="141">
        <f t="shared" ref="H352:H368" si="29">+G352+(365*5)</f>
        <v>41426</v>
      </c>
      <c r="I352" s="66" t="s">
        <v>101</v>
      </c>
      <c r="J352" s="53">
        <v>2009</v>
      </c>
      <c r="K352" s="53" t="str">
        <f t="shared" si="28"/>
        <v>2009 MoU</v>
      </c>
    </row>
    <row r="353" spans="1:11" x14ac:dyDescent="0.2">
      <c r="A353" s="61">
        <f t="shared" si="26"/>
        <v>25</v>
      </c>
      <c r="B353" s="69" t="s">
        <v>50</v>
      </c>
      <c r="C353" s="66" t="s">
        <v>503</v>
      </c>
      <c r="D353" s="140" t="s">
        <v>130</v>
      </c>
      <c r="E353" s="154" t="s">
        <v>444</v>
      </c>
      <c r="F353" s="153" t="s">
        <v>131</v>
      </c>
      <c r="G353" s="141">
        <v>39675</v>
      </c>
      <c r="H353" s="141">
        <f t="shared" si="29"/>
        <v>41500</v>
      </c>
      <c r="I353" s="66" t="s">
        <v>101</v>
      </c>
      <c r="J353" s="53">
        <v>2009</v>
      </c>
      <c r="K353" s="53" t="str">
        <f t="shared" si="28"/>
        <v>2009 MoU</v>
      </c>
    </row>
    <row r="354" spans="1:11" x14ac:dyDescent="0.2">
      <c r="A354" s="61">
        <f t="shared" si="26"/>
        <v>26</v>
      </c>
      <c r="B354" s="69" t="s">
        <v>50</v>
      </c>
      <c r="C354" s="66" t="s">
        <v>361</v>
      </c>
      <c r="D354" s="140" t="s">
        <v>28</v>
      </c>
      <c r="E354" s="140" t="s">
        <v>444</v>
      </c>
      <c r="F354" s="153" t="s">
        <v>362</v>
      </c>
      <c r="G354" s="141">
        <v>39714</v>
      </c>
      <c r="H354" s="141">
        <f t="shared" si="29"/>
        <v>41539</v>
      </c>
      <c r="I354" s="66" t="s">
        <v>101</v>
      </c>
      <c r="J354" s="53">
        <v>2009</v>
      </c>
      <c r="K354" s="53" t="str">
        <f t="shared" si="28"/>
        <v>2009 MoU</v>
      </c>
    </row>
    <row r="355" spans="1:11" x14ac:dyDescent="0.2">
      <c r="A355" s="61">
        <f t="shared" si="26"/>
        <v>27</v>
      </c>
      <c r="B355" s="69" t="s">
        <v>50</v>
      </c>
      <c r="C355" s="66" t="s">
        <v>363</v>
      </c>
      <c r="D355" s="140" t="s">
        <v>506</v>
      </c>
      <c r="E355" s="140" t="s">
        <v>444</v>
      </c>
      <c r="F355" s="153" t="s">
        <v>364</v>
      </c>
      <c r="G355" s="141">
        <v>39745</v>
      </c>
      <c r="H355" s="141">
        <f t="shared" si="29"/>
        <v>41570</v>
      </c>
      <c r="I355" s="66" t="s">
        <v>101</v>
      </c>
      <c r="J355" s="53">
        <v>2009</v>
      </c>
      <c r="K355" s="53" t="str">
        <f t="shared" si="28"/>
        <v>2009 PKS</v>
      </c>
    </row>
    <row r="356" spans="1:11" s="77" customFormat="1" x14ac:dyDescent="0.2">
      <c r="A356" s="61">
        <v>1</v>
      </c>
      <c r="B356" s="69" t="s">
        <v>50</v>
      </c>
      <c r="C356" s="66" t="s">
        <v>143</v>
      </c>
      <c r="D356" s="140" t="s">
        <v>145</v>
      </c>
      <c r="E356" s="154" t="s">
        <v>444</v>
      </c>
      <c r="F356" s="153" t="s">
        <v>144</v>
      </c>
      <c r="G356" s="141">
        <v>39823</v>
      </c>
      <c r="H356" s="141">
        <f t="shared" si="29"/>
        <v>41648</v>
      </c>
      <c r="I356" s="66" t="s">
        <v>101</v>
      </c>
      <c r="J356" s="53">
        <v>2009</v>
      </c>
      <c r="K356" s="77" t="str">
        <f t="shared" si="28"/>
        <v>2009 MoU</v>
      </c>
    </row>
    <row r="357" spans="1:11" s="77" customFormat="1" x14ac:dyDescent="0.2">
      <c r="A357" s="61">
        <f t="shared" ref="A357:A368" si="30">+A356+1</f>
        <v>2</v>
      </c>
      <c r="B357" s="69" t="s">
        <v>50</v>
      </c>
      <c r="C357" s="66" t="s">
        <v>257</v>
      </c>
      <c r="D357" s="140" t="s">
        <v>258</v>
      </c>
      <c r="E357" s="154" t="s">
        <v>444</v>
      </c>
      <c r="F357" s="153" t="s">
        <v>259</v>
      </c>
      <c r="G357" s="141">
        <v>39846</v>
      </c>
      <c r="H357" s="141">
        <f t="shared" si="29"/>
        <v>41671</v>
      </c>
      <c r="I357" s="66" t="s">
        <v>101</v>
      </c>
      <c r="J357" s="53">
        <v>2009</v>
      </c>
      <c r="K357" s="77" t="str">
        <f t="shared" si="28"/>
        <v>2009 PKS</v>
      </c>
    </row>
    <row r="358" spans="1:11" ht="30" customHeight="1" x14ac:dyDescent="0.2">
      <c r="A358" s="61">
        <f t="shared" si="30"/>
        <v>3</v>
      </c>
      <c r="B358" s="69" t="s">
        <v>50</v>
      </c>
      <c r="C358" s="66" t="s">
        <v>156</v>
      </c>
      <c r="D358" s="140" t="s">
        <v>162</v>
      </c>
      <c r="E358" s="154" t="s">
        <v>444</v>
      </c>
      <c r="F358" s="153" t="s">
        <v>163</v>
      </c>
      <c r="G358" s="141">
        <v>39849</v>
      </c>
      <c r="H358" s="141">
        <f t="shared" si="29"/>
        <v>41674</v>
      </c>
      <c r="I358" s="316" t="s">
        <v>505</v>
      </c>
      <c r="J358" s="53">
        <v>2009</v>
      </c>
      <c r="K358" s="53" t="str">
        <f t="shared" si="28"/>
        <v>2009 MoU</v>
      </c>
    </row>
    <row r="359" spans="1:11" x14ac:dyDescent="0.2">
      <c r="A359" s="61">
        <f t="shared" si="30"/>
        <v>4</v>
      </c>
      <c r="B359" s="69" t="s">
        <v>166</v>
      </c>
      <c r="C359" s="66" t="s">
        <v>504</v>
      </c>
      <c r="D359" s="140" t="s">
        <v>164</v>
      </c>
      <c r="E359" s="154" t="s">
        <v>444</v>
      </c>
      <c r="F359" s="153" t="s">
        <v>165</v>
      </c>
      <c r="G359" s="141">
        <v>39849</v>
      </c>
      <c r="H359" s="141">
        <f t="shared" si="29"/>
        <v>41674</v>
      </c>
      <c r="I359" s="316"/>
      <c r="J359" s="53">
        <v>2009</v>
      </c>
      <c r="K359" s="53" t="str">
        <f t="shared" si="28"/>
        <v>2009 PKS</v>
      </c>
    </row>
    <row r="360" spans="1:11" x14ac:dyDescent="0.2">
      <c r="A360" s="61">
        <f t="shared" si="30"/>
        <v>5</v>
      </c>
      <c r="B360" s="74" t="s">
        <v>50</v>
      </c>
      <c r="C360" s="79" t="s">
        <v>171</v>
      </c>
      <c r="D360" s="121" t="s">
        <v>172</v>
      </c>
      <c r="E360" s="130" t="s">
        <v>444</v>
      </c>
      <c r="F360" s="122" t="s">
        <v>173</v>
      </c>
      <c r="G360" s="109">
        <v>39869</v>
      </c>
      <c r="H360" s="80">
        <f t="shared" si="29"/>
        <v>41694</v>
      </c>
      <c r="I360" s="75" t="s">
        <v>101</v>
      </c>
      <c r="J360" s="53">
        <v>2009</v>
      </c>
      <c r="K360" s="53" t="str">
        <f t="shared" si="28"/>
        <v>2009 MoU</v>
      </c>
    </row>
    <row r="361" spans="1:11" ht="24" x14ac:dyDescent="0.2">
      <c r="A361" s="61">
        <f t="shared" si="30"/>
        <v>6</v>
      </c>
      <c r="B361" s="74" t="s">
        <v>166</v>
      </c>
      <c r="C361" s="79" t="s">
        <v>171</v>
      </c>
      <c r="D361" s="121" t="s">
        <v>174</v>
      </c>
      <c r="E361" s="130" t="s">
        <v>444</v>
      </c>
      <c r="F361" s="122" t="s">
        <v>175</v>
      </c>
      <c r="G361" s="109">
        <v>39869</v>
      </c>
      <c r="H361" s="80">
        <f t="shared" si="29"/>
        <v>41694</v>
      </c>
      <c r="I361" s="75" t="s">
        <v>118</v>
      </c>
      <c r="J361" s="53">
        <v>2009</v>
      </c>
      <c r="K361" s="53" t="str">
        <f t="shared" si="28"/>
        <v>2009 MoU</v>
      </c>
    </row>
    <row r="362" spans="1:11" ht="24" x14ac:dyDescent="0.2">
      <c r="A362" s="61">
        <f t="shared" si="30"/>
        <v>7</v>
      </c>
      <c r="B362" s="69" t="s">
        <v>50</v>
      </c>
      <c r="C362" s="66" t="s">
        <v>211</v>
      </c>
      <c r="D362" s="140" t="s">
        <v>212</v>
      </c>
      <c r="E362" s="154" t="s">
        <v>444</v>
      </c>
      <c r="F362" s="153" t="s">
        <v>213</v>
      </c>
      <c r="G362" s="141">
        <v>39882</v>
      </c>
      <c r="H362" s="141">
        <f t="shared" si="29"/>
        <v>41707</v>
      </c>
      <c r="I362" s="316" t="s">
        <v>193</v>
      </c>
      <c r="J362" s="53">
        <v>2009</v>
      </c>
      <c r="K362" s="53" t="str">
        <f t="shared" si="28"/>
        <v>2009 MoU</v>
      </c>
    </row>
    <row r="363" spans="1:11" ht="24" x14ac:dyDescent="0.2">
      <c r="A363" s="61">
        <f t="shared" si="30"/>
        <v>8</v>
      </c>
      <c r="B363" s="69" t="s">
        <v>166</v>
      </c>
      <c r="C363" s="66" t="s">
        <v>508</v>
      </c>
      <c r="D363" s="140" t="s">
        <v>214</v>
      </c>
      <c r="E363" s="154" t="s">
        <v>444</v>
      </c>
      <c r="F363" s="153" t="s">
        <v>215</v>
      </c>
      <c r="G363" s="141">
        <v>39882</v>
      </c>
      <c r="H363" s="141">
        <f t="shared" si="29"/>
        <v>41707</v>
      </c>
      <c r="I363" s="316"/>
      <c r="J363" s="53">
        <v>2009</v>
      </c>
      <c r="K363" s="53" t="str">
        <f t="shared" si="28"/>
        <v>2009 PKS</v>
      </c>
    </row>
    <row r="364" spans="1:11" x14ac:dyDescent="0.2">
      <c r="A364" s="61">
        <f t="shared" si="30"/>
        <v>9</v>
      </c>
      <c r="B364" s="69" t="s">
        <v>50</v>
      </c>
      <c r="C364" s="66" t="s">
        <v>220</v>
      </c>
      <c r="D364" s="140" t="s">
        <v>221</v>
      </c>
      <c r="E364" s="154" t="s">
        <v>444</v>
      </c>
      <c r="F364" s="153" t="s">
        <v>222</v>
      </c>
      <c r="G364" s="141">
        <v>39952</v>
      </c>
      <c r="H364" s="141">
        <f t="shared" si="29"/>
        <v>41777</v>
      </c>
      <c r="I364" s="66"/>
      <c r="J364" s="53">
        <v>2009</v>
      </c>
      <c r="K364" s="53" t="str">
        <f t="shared" si="28"/>
        <v>2009 MoU</v>
      </c>
    </row>
    <row r="365" spans="1:11" x14ac:dyDescent="0.2">
      <c r="A365" s="61">
        <f t="shared" si="30"/>
        <v>10</v>
      </c>
      <c r="B365" s="68" t="s">
        <v>50</v>
      </c>
      <c r="C365" s="139" t="s">
        <v>280</v>
      </c>
      <c r="D365" s="140" t="s">
        <v>281</v>
      </c>
      <c r="E365" s="154" t="s">
        <v>444</v>
      </c>
      <c r="F365" s="153" t="s">
        <v>282</v>
      </c>
      <c r="G365" s="111">
        <v>40038</v>
      </c>
      <c r="H365" s="142">
        <f t="shared" si="29"/>
        <v>41863</v>
      </c>
      <c r="I365" s="66" t="s">
        <v>101</v>
      </c>
      <c r="J365" s="53">
        <v>2011</v>
      </c>
      <c r="K365" s="53" t="str">
        <f t="shared" si="28"/>
        <v>2011 PKS</v>
      </c>
    </row>
    <row r="366" spans="1:11" x14ac:dyDescent="0.2">
      <c r="A366" s="61">
        <f t="shared" si="30"/>
        <v>11</v>
      </c>
      <c r="B366" s="69" t="s">
        <v>50</v>
      </c>
      <c r="C366" s="66" t="s">
        <v>290</v>
      </c>
      <c r="D366" s="140" t="s">
        <v>292</v>
      </c>
      <c r="E366" s="154" t="s">
        <v>444</v>
      </c>
      <c r="F366" s="153" t="s">
        <v>293</v>
      </c>
      <c r="G366" s="141">
        <v>40040</v>
      </c>
      <c r="H366" s="141">
        <f t="shared" si="29"/>
        <v>41865</v>
      </c>
      <c r="I366" s="66" t="s">
        <v>101</v>
      </c>
      <c r="J366" s="53">
        <v>2011</v>
      </c>
      <c r="K366" s="53" t="str">
        <f t="shared" si="28"/>
        <v>2011 PKS</v>
      </c>
    </row>
    <row r="367" spans="1:11" x14ac:dyDescent="0.2">
      <c r="A367" s="61">
        <f t="shared" si="30"/>
        <v>12</v>
      </c>
      <c r="B367" s="69" t="s">
        <v>166</v>
      </c>
      <c r="C367" s="66" t="s">
        <v>290</v>
      </c>
      <c r="D367" s="140" t="s">
        <v>294</v>
      </c>
      <c r="E367" s="154" t="s">
        <v>444</v>
      </c>
      <c r="F367" s="153" t="s">
        <v>295</v>
      </c>
      <c r="G367" s="141">
        <v>40040</v>
      </c>
      <c r="H367" s="141">
        <f t="shared" si="29"/>
        <v>41865</v>
      </c>
      <c r="I367" s="66" t="s">
        <v>296</v>
      </c>
      <c r="J367" s="53">
        <v>2012</v>
      </c>
      <c r="K367" s="53" t="str">
        <f t="shared" si="28"/>
        <v>2012 MoU</v>
      </c>
    </row>
    <row r="368" spans="1:11" x14ac:dyDescent="0.2">
      <c r="A368" s="61">
        <f t="shared" si="30"/>
        <v>13</v>
      </c>
      <c r="B368" s="69" t="s">
        <v>50</v>
      </c>
      <c r="C368" s="63" t="s">
        <v>47</v>
      </c>
      <c r="D368" s="140" t="s">
        <v>48</v>
      </c>
      <c r="E368" s="140" t="s">
        <v>444</v>
      </c>
      <c r="F368" s="153" t="s">
        <v>49</v>
      </c>
      <c r="G368" s="141">
        <v>40175</v>
      </c>
      <c r="H368" s="141">
        <f t="shared" si="29"/>
        <v>42000</v>
      </c>
      <c r="I368" s="66" t="s">
        <v>513</v>
      </c>
      <c r="J368" s="53">
        <v>2013</v>
      </c>
      <c r="K368" s="53" t="str">
        <f t="shared" si="28"/>
        <v>2013 MoU</v>
      </c>
    </row>
    <row r="369" spans="1:16" ht="36" x14ac:dyDescent="0.2">
      <c r="A369" s="61">
        <f>+'03 Perusahaan'!A11+1</f>
        <v>6</v>
      </c>
      <c r="B369" s="69" t="s">
        <v>166</v>
      </c>
      <c r="C369" s="66" t="s">
        <v>81</v>
      </c>
      <c r="D369" s="54" t="s">
        <v>769</v>
      </c>
      <c r="E369" s="140" t="s">
        <v>444</v>
      </c>
      <c r="F369" s="315" t="s">
        <v>770</v>
      </c>
      <c r="G369" s="141">
        <v>40756</v>
      </c>
      <c r="H369" s="141">
        <f>+G369+(365*3)</f>
        <v>41851</v>
      </c>
      <c r="I369" s="66" t="s">
        <v>353</v>
      </c>
      <c r="J369" s="53">
        <v>2012</v>
      </c>
      <c r="K369" s="53" t="str">
        <f t="shared" si="28"/>
        <v>2012 PKS</v>
      </c>
      <c r="L369" s="53" t="s">
        <v>920</v>
      </c>
      <c r="M369" s="53" t="s">
        <v>914</v>
      </c>
      <c r="O369" s="53" t="s">
        <v>915</v>
      </c>
      <c r="P369" s="53" t="s">
        <v>916</v>
      </c>
    </row>
    <row r="370" spans="1:16" ht="24" x14ac:dyDescent="0.2">
      <c r="A370" s="61">
        <f>+A369+1</f>
        <v>7</v>
      </c>
      <c r="B370" s="69" t="s">
        <v>166</v>
      </c>
      <c r="C370" s="66" t="s">
        <v>81</v>
      </c>
      <c r="D370" s="54" t="s">
        <v>798</v>
      </c>
      <c r="E370" s="140"/>
      <c r="F370" s="315" t="s">
        <v>799</v>
      </c>
      <c r="G370" s="141">
        <v>40773</v>
      </c>
      <c r="H370" s="141">
        <f>+G370+(365*3)</f>
        <v>41868</v>
      </c>
      <c r="I370" s="66" t="s">
        <v>800</v>
      </c>
      <c r="J370" s="53">
        <v>2010</v>
      </c>
      <c r="K370" s="53" t="str">
        <f t="shared" si="28"/>
        <v>2010 MoU</v>
      </c>
    </row>
    <row r="371" spans="1:16" x14ac:dyDescent="0.2">
      <c r="A371" s="61">
        <f>+'Yang Sudah Tidak Berlaku'!A376+1</f>
        <v>17</v>
      </c>
      <c r="B371" s="69" t="s">
        <v>50</v>
      </c>
      <c r="C371" s="66" t="s">
        <v>1189</v>
      </c>
      <c r="D371" s="54" t="s">
        <v>1191</v>
      </c>
      <c r="E371" s="140" t="s">
        <v>444</v>
      </c>
      <c r="F371" s="116" t="s">
        <v>1192</v>
      </c>
      <c r="G371" s="141" t="s">
        <v>1193</v>
      </c>
      <c r="H371" s="141">
        <v>41896</v>
      </c>
      <c r="I371" s="66" t="s">
        <v>101</v>
      </c>
    </row>
    <row r="372" spans="1:16" ht="24" x14ac:dyDescent="0.2">
      <c r="A372" s="61">
        <f>+'03 Perusahaan'!A32+1</f>
        <v>27</v>
      </c>
      <c r="B372" s="152" t="s">
        <v>50</v>
      </c>
      <c r="C372" s="66" t="s">
        <v>280</v>
      </c>
      <c r="D372" s="54" t="s">
        <v>1623</v>
      </c>
      <c r="E372" s="140" t="s">
        <v>444</v>
      </c>
      <c r="F372" s="116" t="s">
        <v>1624</v>
      </c>
      <c r="G372" s="141">
        <v>40756</v>
      </c>
      <c r="H372" s="141" t="s">
        <v>1625</v>
      </c>
      <c r="I372" s="66" t="s">
        <v>1626</v>
      </c>
    </row>
    <row r="373" spans="1:16" ht="24" x14ac:dyDescent="0.2">
      <c r="A373" s="61">
        <f>+'03 Perusahaan'!A20+1</f>
        <v>15</v>
      </c>
      <c r="B373" s="296" t="s">
        <v>166</v>
      </c>
      <c r="C373" s="66" t="s">
        <v>908</v>
      </c>
      <c r="D373" s="54" t="s">
        <v>909</v>
      </c>
      <c r="E373" s="140" t="s">
        <v>444</v>
      </c>
      <c r="F373" s="116" t="s">
        <v>910</v>
      </c>
      <c r="G373" s="141">
        <v>41068</v>
      </c>
      <c r="H373" s="141">
        <f>+G373+(365*2)</f>
        <v>41798</v>
      </c>
      <c r="I373" s="66" t="s">
        <v>913</v>
      </c>
    </row>
    <row r="374" spans="1:16" x14ac:dyDescent="0.2">
      <c r="A374" s="61">
        <v>1</v>
      </c>
      <c r="B374" s="69" t="s">
        <v>50</v>
      </c>
      <c r="C374" s="66" t="s">
        <v>614</v>
      </c>
      <c r="D374" s="54" t="s">
        <v>58</v>
      </c>
      <c r="E374" s="140" t="s">
        <v>444</v>
      </c>
      <c r="F374" s="263" t="s">
        <v>59</v>
      </c>
      <c r="G374" s="141">
        <v>40183</v>
      </c>
      <c r="H374" s="141">
        <f>+G374+(365*5)</f>
        <v>42008</v>
      </c>
      <c r="I374" s="66" t="s">
        <v>101</v>
      </c>
    </row>
    <row r="375" spans="1:16" ht="24" x14ac:dyDescent="0.2">
      <c r="A375" s="61">
        <v>1</v>
      </c>
      <c r="B375" s="69" t="s">
        <v>50</v>
      </c>
      <c r="C375" s="66" t="s">
        <v>81</v>
      </c>
      <c r="D375" s="54" t="s">
        <v>82</v>
      </c>
      <c r="E375" s="140" t="s">
        <v>444</v>
      </c>
      <c r="F375" s="263" t="s">
        <v>83</v>
      </c>
      <c r="G375" s="141">
        <v>40351</v>
      </c>
      <c r="H375" s="141">
        <f>+G375+(365*5)</f>
        <v>42176</v>
      </c>
      <c r="I375" s="66" t="s">
        <v>101</v>
      </c>
      <c r="J375" s="53">
        <v>2010</v>
      </c>
      <c r="K375" s="53" t="str">
        <f t="shared" ref="K375:K380" si="31">+J375&amp; " "&amp;B375</f>
        <v>2010 MoU</v>
      </c>
    </row>
    <row r="376" spans="1:16" ht="36" x14ac:dyDescent="0.2">
      <c r="A376" s="61">
        <f>+'03 Perusahaan'!A21+1</f>
        <v>16</v>
      </c>
      <c r="B376" s="69" t="s">
        <v>236</v>
      </c>
      <c r="C376" s="66" t="s">
        <v>81</v>
      </c>
      <c r="D376" s="54" t="s">
        <v>1194</v>
      </c>
      <c r="E376" s="140" t="s">
        <v>444</v>
      </c>
      <c r="F376" s="263" t="s">
        <v>1195</v>
      </c>
      <c r="G376" s="141">
        <v>41093</v>
      </c>
      <c r="H376" s="141">
        <f>+G376+(365*3)</f>
        <v>42188</v>
      </c>
      <c r="I376" s="66" t="s">
        <v>353</v>
      </c>
      <c r="J376" s="53">
        <v>2012</v>
      </c>
      <c r="K376" s="53" t="str">
        <f t="shared" si="31"/>
        <v>2012 ADD</v>
      </c>
    </row>
    <row r="377" spans="1:16" ht="24" x14ac:dyDescent="0.2">
      <c r="A377" s="61">
        <f>+'03 Perusahaan'!A24+1</f>
        <v>19</v>
      </c>
      <c r="B377" s="69" t="s">
        <v>166</v>
      </c>
      <c r="C377" s="66" t="s">
        <v>1279</v>
      </c>
      <c r="D377" s="54" t="s">
        <v>1283</v>
      </c>
      <c r="E377" s="140" t="s">
        <v>444</v>
      </c>
      <c r="F377" s="116" t="s">
        <v>1284</v>
      </c>
      <c r="G377" s="141">
        <v>41408</v>
      </c>
      <c r="H377" s="141">
        <f>+G377+(365*2)</f>
        <v>42138</v>
      </c>
      <c r="I377" s="66" t="s">
        <v>1280</v>
      </c>
      <c r="J377" s="53">
        <v>2013</v>
      </c>
      <c r="K377" s="53" t="str">
        <f t="shared" si="31"/>
        <v>2013 PKS</v>
      </c>
    </row>
    <row r="378" spans="1:16" x14ac:dyDescent="0.2">
      <c r="A378" s="61">
        <f>+A377+1</f>
        <v>20</v>
      </c>
      <c r="B378" s="69" t="s">
        <v>236</v>
      </c>
      <c r="C378" s="66" t="s">
        <v>654</v>
      </c>
      <c r="D378" s="262" t="s">
        <v>657</v>
      </c>
      <c r="E378" s="140" t="s">
        <v>444</v>
      </c>
      <c r="F378" s="263"/>
      <c r="G378" s="141">
        <v>41382</v>
      </c>
      <c r="H378" s="141">
        <f>+G378+(365*2)</f>
        <v>42112</v>
      </c>
      <c r="I378" s="66" t="s">
        <v>659</v>
      </c>
      <c r="J378" s="53">
        <v>2013</v>
      </c>
      <c r="K378" s="53" t="str">
        <f t="shared" si="31"/>
        <v>2013 ADD</v>
      </c>
    </row>
    <row r="379" spans="1:16" ht="48" x14ac:dyDescent="0.2">
      <c r="A379" s="61">
        <f>+'03 Perusahaan'!A40+1</f>
        <v>35</v>
      </c>
      <c r="B379" s="42" t="s">
        <v>166</v>
      </c>
      <c r="C379" s="66" t="s">
        <v>1635</v>
      </c>
      <c r="D379" s="54" t="s">
        <v>1858</v>
      </c>
      <c r="E379" s="140" t="s">
        <v>444</v>
      </c>
      <c r="F379" s="54" t="s">
        <v>1859</v>
      </c>
      <c r="G379" s="141">
        <v>41823</v>
      </c>
      <c r="H379" s="141" t="s">
        <v>1860</v>
      </c>
      <c r="I379" s="66" t="s">
        <v>1861</v>
      </c>
      <c r="J379" s="53">
        <v>2014</v>
      </c>
      <c r="K379" s="53" t="str">
        <f t="shared" si="31"/>
        <v>2014 PKS</v>
      </c>
    </row>
    <row r="380" spans="1:16" ht="12.75" x14ac:dyDescent="0.2">
      <c r="A380" s="61">
        <v>5</v>
      </c>
      <c r="B380" s="42" t="s">
        <v>50</v>
      </c>
      <c r="C380" s="66" t="s">
        <v>2133</v>
      </c>
      <c r="D380" s="54" t="s">
        <v>2153</v>
      </c>
      <c r="E380" s="140" t="s">
        <v>444</v>
      </c>
      <c r="F380" s="266" t="s">
        <v>2154</v>
      </c>
      <c r="G380" s="141">
        <v>41897</v>
      </c>
      <c r="H380" s="141">
        <f>+G380+(365*1)</f>
        <v>42262</v>
      </c>
      <c r="I380" s="66" t="s">
        <v>101</v>
      </c>
      <c r="J380" s="53">
        <v>2014</v>
      </c>
      <c r="K380" s="53" t="str">
        <f t="shared" si="31"/>
        <v>2014 MoU</v>
      </c>
    </row>
    <row r="381" spans="1:16" x14ac:dyDescent="0.2">
      <c r="A381" s="61">
        <v>1</v>
      </c>
      <c r="B381" s="69" t="s">
        <v>50</v>
      </c>
      <c r="C381" s="66" t="s">
        <v>106</v>
      </c>
      <c r="D381" s="54" t="s">
        <v>107</v>
      </c>
      <c r="E381" s="140" t="s">
        <v>444</v>
      </c>
      <c r="F381" s="263" t="s">
        <v>108</v>
      </c>
      <c r="G381" s="141">
        <v>40514</v>
      </c>
      <c r="H381" s="141">
        <f>+G381+(365*5)</f>
        <v>42339</v>
      </c>
      <c r="I381" s="66" t="s">
        <v>101</v>
      </c>
      <c r="J381" s="53">
        <v>2010</v>
      </c>
      <c r="K381" s="53" t="str">
        <f>+J381&amp; " "&amp;B381</f>
        <v>2010 MoU</v>
      </c>
    </row>
    <row r="382" spans="1:16" ht="12.75" x14ac:dyDescent="0.2">
      <c r="A382" s="61">
        <f>+'03 Perusahaan'!A52+1</f>
        <v>47</v>
      </c>
      <c r="B382" s="42" t="s">
        <v>166</v>
      </c>
      <c r="C382" s="66" t="s">
        <v>1961</v>
      </c>
      <c r="D382" s="274" t="s">
        <v>1959</v>
      </c>
      <c r="E382" s="140" t="s">
        <v>444</v>
      </c>
      <c r="F382" s="266" t="s">
        <v>1960</v>
      </c>
      <c r="G382" s="141">
        <v>41927</v>
      </c>
      <c r="H382" s="141">
        <f>+G382+(365*1)</f>
        <v>42292</v>
      </c>
      <c r="I382" s="66" t="s">
        <v>101</v>
      </c>
      <c r="J382" s="53">
        <v>2014</v>
      </c>
      <c r="K382" s="53" t="str">
        <f>+J382&amp; " "&amp;B382</f>
        <v>2014 PKS</v>
      </c>
    </row>
    <row r="383" spans="1:16" ht="24" x14ac:dyDescent="0.2">
      <c r="A383" s="61">
        <f>+'Yang Sudah Tidak Berlaku'!A382+1</f>
        <v>48</v>
      </c>
      <c r="B383" s="42" t="s">
        <v>166</v>
      </c>
      <c r="C383" s="66" t="s">
        <v>280</v>
      </c>
      <c r="D383" s="300" t="s">
        <v>2220</v>
      </c>
      <c r="E383" s="140" t="s">
        <v>444</v>
      </c>
      <c r="F383" s="301" t="s">
        <v>2221</v>
      </c>
      <c r="G383" s="141">
        <v>41928</v>
      </c>
      <c r="H383" s="141" t="s">
        <v>2222</v>
      </c>
      <c r="I383" s="66" t="s">
        <v>2223</v>
      </c>
      <c r="J383" s="53">
        <v>2014</v>
      </c>
      <c r="K383" s="53" t="str">
        <f>+J383&amp; " "&amp;B383</f>
        <v>2014 PKS</v>
      </c>
    </row>
    <row r="384" spans="1:16" ht="12.75" x14ac:dyDescent="0.2">
      <c r="A384" s="61">
        <f>+'03 Perusahaan'!A54+1</f>
        <v>49</v>
      </c>
      <c r="B384" s="42" t="s">
        <v>50</v>
      </c>
      <c r="C384" s="66" t="s">
        <v>1995</v>
      </c>
      <c r="D384" s="54" t="s">
        <v>1996</v>
      </c>
      <c r="E384" s="140" t="s">
        <v>444</v>
      </c>
      <c r="F384" s="266" t="s">
        <v>1997</v>
      </c>
      <c r="G384" s="141">
        <v>41948</v>
      </c>
      <c r="H384" s="141">
        <f>+G384+(365*1)</f>
        <v>42313</v>
      </c>
      <c r="I384" s="66" t="s">
        <v>101</v>
      </c>
      <c r="J384" s="53">
        <v>2014</v>
      </c>
      <c r="K384" s="53" t="str">
        <f>+J384&amp; " "&amp;B384</f>
        <v>2014 MoU</v>
      </c>
    </row>
    <row r="385" spans="1:14" ht="12.75" x14ac:dyDescent="0.2">
      <c r="A385" s="61">
        <f>+'03 Perusahaan'!A61+1</f>
        <v>56</v>
      </c>
      <c r="B385" s="42" t="s">
        <v>50</v>
      </c>
      <c r="C385" s="66" t="s">
        <v>2096</v>
      </c>
      <c r="D385" s="54"/>
      <c r="E385" s="140"/>
      <c r="F385" s="266"/>
      <c r="G385" s="141">
        <v>41989</v>
      </c>
      <c r="H385" s="141">
        <f>+G385+(365*5)</f>
        <v>43814</v>
      </c>
      <c r="I385" s="66" t="s">
        <v>2097</v>
      </c>
      <c r="J385" s="53">
        <v>2014</v>
      </c>
      <c r="K385" s="53" t="str">
        <f>+J385&amp; " "&amp;B385</f>
        <v>2014 MoU</v>
      </c>
      <c r="N385" s="53">
        <f>+'03 Perusahaan'!N61+5</f>
        <v>167</v>
      </c>
    </row>
    <row r="386" spans="1:14" x14ac:dyDescent="0.2">
      <c r="A386" s="330"/>
      <c r="B386" s="331"/>
      <c r="C386" s="99"/>
      <c r="D386" s="113"/>
      <c r="E386" s="127"/>
      <c r="F386" s="113"/>
      <c r="G386" s="332"/>
      <c r="H386" s="333"/>
      <c r="I386" s="64"/>
    </row>
    <row r="387" spans="1:14" x14ac:dyDescent="0.2">
      <c r="A387" s="330"/>
      <c r="B387" s="331"/>
      <c r="C387" s="99"/>
      <c r="D387" s="113"/>
      <c r="E387" s="127"/>
      <c r="F387" s="113"/>
      <c r="G387" s="332"/>
      <c r="H387" s="333"/>
      <c r="I387" s="64"/>
    </row>
    <row r="388" spans="1:14" x14ac:dyDescent="0.2">
      <c r="A388" s="330"/>
      <c r="B388" s="331"/>
      <c r="C388" s="99"/>
      <c r="D388" s="113"/>
      <c r="E388" s="127"/>
      <c r="F388" s="113"/>
      <c r="G388" s="332"/>
      <c r="H388" s="333"/>
      <c r="I388" s="64"/>
    </row>
    <row r="389" spans="1:14" x14ac:dyDescent="0.2">
      <c r="A389" s="330"/>
      <c r="B389" s="331"/>
      <c r="C389" s="99"/>
      <c r="D389" s="113"/>
      <c r="E389" s="127"/>
      <c r="F389" s="113"/>
      <c r="G389" s="332"/>
      <c r="H389" s="333"/>
      <c r="I389" s="64"/>
    </row>
    <row r="390" spans="1:14" x14ac:dyDescent="0.2">
      <c r="A390" s="330"/>
      <c r="B390" s="331"/>
      <c r="C390" s="99"/>
      <c r="D390" s="113"/>
      <c r="E390" s="127"/>
      <c r="F390" s="113"/>
      <c r="G390" s="332"/>
      <c r="H390" s="333"/>
      <c r="I390" s="64"/>
    </row>
    <row r="391" spans="1:14" x14ac:dyDescent="0.2">
      <c r="J391" s="53">
        <v>2013</v>
      </c>
      <c r="K391" s="53" t="str">
        <f>+J391&amp; " "&amp;B395</f>
        <v>2013 MoU</v>
      </c>
    </row>
    <row r="393" spans="1:14" x14ac:dyDescent="0.2">
      <c r="A393" s="434" t="s">
        <v>628</v>
      </c>
      <c r="B393" s="435"/>
      <c r="C393" s="435"/>
      <c r="D393" s="435"/>
      <c r="E393" s="435"/>
      <c r="F393" s="435"/>
      <c r="G393" s="435"/>
      <c r="H393" s="435"/>
      <c r="I393" s="436"/>
    </row>
    <row r="394" spans="1:14" ht="24" x14ac:dyDescent="0.2">
      <c r="A394" s="61">
        <f>+'04 Lain-Lain'!A21+1</f>
        <v>17</v>
      </c>
      <c r="B394" s="166" t="s">
        <v>166</v>
      </c>
      <c r="C394" s="66" t="s">
        <v>743</v>
      </c>
      <c r="D394" s="140" t="s">
        <v>744</v>
      </c>
      <c r="E394" s="140" t="s">
        <v>444</v>
      </c>
      <c r="F394" s="153" t="s">
        <v>745</v>
      </c>
      <c r="G394" s="141">
        <v>40708</v>
      </c>
      <c r="H394" s="141">
        <f>+G394+(365*3)</f>
        <v>41803</v>
      </c>
      <c r="I394" s="66" t="s">
        <v>746</v>
      </c>
    </row>
    <row r="395" spans="1:14" ht="48" x14ac:dyDescent="0.2">
      <c r="A395" s="61">
        <f>+A394+1</f>
        <v>18</v>
      </c>
      <c r="B395" s="166" t="s">
        <v>50</v>
      </c>
      <c r="C395" s="66" t="s">
        <v>1222</v>
      </c>
      <c r="D395" s="140" t="s">
        <v>1223</v>
      </c>
      <c r="E395" s="140" t="s">
        <v>444</v>
      </c>
      <c r="F395" s="153" t="s">
        <v>1224</v>
      </c>
      <c r="G395" s="141">
        <v>41304</v>
      </c>
      <c r="H395" s="141">
        <f>+G395+(365*1)</f>
        <v>41669</v>
      </c>
      <c r="I395" s="66" t="s">
        <v>1225</v>
      </c>
    </row>
    <row r="398" spans="1:14" x14ac:dyDescent="0.2">
      <c r="B398" s="54" t="s">
        <v>166</v>
      </c>
      <c r="C398" s="55">
        <f>+COUNTIF(B8:B390,"PKS")</f>
        <v>161</v>
      </c>
    </row>
    <row r="399" spans="1:14" x14ac:dyDescent="0.2">
      <c r="B399" s="54" t="s">
        <v>2985</v>
      </c>
      <c r="C399" s="55">
        <f>+COUNTIF(B9:B391,"MoU")</f>
        <v>181</v>
      </c>
    </row>
    <row r="400" spans="1:14" x14ac:dyDescent="0.2">
      <c r="C400" s="55">
        <f>+C399+C399</f>
        <v>362</v>
      </c>
    </row>
  </sheetData>
  <mergeCells count="5">
    <mergeCell ref="A328:I328"/>
    <mergeCell ref="A393:I393"/>
    <mergeCell ref="A257:I257"/>
    <mergeCell ref="A288:I288"/>
    <mergeCell ref="D239:F239"/>
  </mergeCells>
  <hyperlinks>
    <hyperlink ref="B15" r:id="rId1"/>
    <hyperlink ref="B16" r:id="rId2"/>
    <hyperlink ref="B18" r:id="rId3"/>
    <hyperlink ref="B19" r:id="rId4"/>
    <hyperlink ref="B20" r:id="rId5"/>
    <hyperlink ref="B21" r:id="rId6"/>
    <hyperlink ref="B23" r:id="rId7"/>
    <hyperlink ref="B24" r:id="rId8"/>
    <hyperlink ref="B25" r:id="rId9"/>
    <hyperlink ref="B26" r:id="rId10"/>
    <hyperlink ref="B56" r:id="rId11"/>
    <hyperlink ref="B57" r:id="rId12"/>
    <hyperlink ref="B58" r:id="rId13"/>
    <hyperlink ref="B59" r:id="rId14"/>
    <hyperlink ref="B60" r:id="rId15"/>
    <hyperlink ref="B63" r:id="rId16"/>
    <hyperlink ref="B64" r:id="rId17"/>
    <hyperlink ref="B65" r:id="rId18"/>
    <hyperlink ref="B68" r:id="rId19"/>
    <hyperlink ref="B69" r:id="rId20"/>
    <hyperlink ref="B70" r:id="rId21"/>
    <hyperlink ref="B61" r:id="rId22"/>
    <hyperlink ref="B62" r:id="rId23"/>
    <hyperlink ref="B71" r:id="rId24"/>
    <hyperlink ref="B73" r:id="rId25"/>
    <hyperlink ref="B74" r:id="rId26"/>
    <hyperlink ref="B78" r:id="rId27"/>
    <hyperlink ref="B83" r:id="rId28"/>
    <hyperlink ref="B46" r:id="rId29"/>
    <hyperlink ref="B49" r:id="rId30"/>
    <hyperlink ref="B86" r:id="rId31"/>
    <hyperlink ref="B91" r:id="rId32"/>
    <hyperlink ref="B93" r:id="rId33"/>
    <hyperlink ref="B94" r:id="rId34"/>
    <hyperlink ref="B76" r:id="rId35"/>
    <hyperlink ref="B50" r:id="rId36"/>
    <hyperlink ref="B97" r:id="rId37" display="MoU"/>
    <hyperlink ref="B99" r:id="rId38"/>
    <hyperlink ref="B102" r:id="rId39" display="MoU"/>
    <hyperlink ref="B103" r:id="rId40"/>
    <hyperlink ref="B66" r:id="rId41"/>
    <hyperlink ref="B98" r:id="rId42"/>
    <hyperlink ref="B77" r:id="rId43"/>
    <hyperlink ref="B100" r:id="rId44"/>
    <hyperlink ref="B90" r:id="rId45"/>
    <hyperlink ref="B107" r:id="rId46"/>
    <hyperlink ref="B13" r:id="rId47"/>
    <hyperlink ref="B27" r:id="rId48"/>
    <hyperlink ref="B28" r:id="rId49"/>
    <hyperlink ref="B29" r:id="rId50"/>
    <hyperlink ref="B30" r:id="rId51"/>
    <hyperlink ref="B31" r:id="rId52"/>
    <hyperlink ref="B32" r:id="rId53"/>
    <hyperlink ref="B34" r:id="rId54"/>
    <hyperlink ref="B35" r:id="rId55"/>
    <hyperlink ref="B36" r:id="rId56"/>
    <hyperlink ref="B39" r:id="rId57"/>
    <hyperlink ref="B40" r:id="rId58"/>
    <hyperlink ref="B33" r:id="rId59"/>
    <hyperlink ref="B37" r:id="rId60"/>
    <hyperlink ref="B38" r:id="rId61"/>
    <hyperlink ref="B41" r:id="rId62"/>
    <hyperlink ref="B42" r:id="rId63"/>
    <hyperlink ref="B43" r:id="rId64"/>
    <hyperlink ref="B44" r:id="rId65"/>
    <hyperlink ref="B45" r:id="rId66"/>
    <hyperlink ref="B47" r:id="rId67"/>
    <hyperlink ref="B48" r:id="rId68"/>
    <hyperlink ref="B51" r:id="rId69"/>
    <hyperlink ref="B52" r:id="rId70"/>
    <hyperlink ref="B53" r:id="rId71"/>
    <hyperlink ref="B54" r:id="rId72"/>
    <hyperlink ref="B55" r:id="rId73" display="PKS"/>
    <hyperlink ref="B67" r:id="rId74"/>
    <hyperlink ref="B72" r:id="rId75"/>
    <hyperlink ref="B75" r:id="rId76"/>
    <hyperlink ref="B8" r:id="rId77"/>
    <hyperlink ref="B9" r:id="rId78"/>
    <hyperlink ref="B10" r:id="rId79"/>
    <hyperlink ref="B11" r:id="rId80"/>
    <hyperlink ref="B12" r:id="rId81"/>
    <hyperlink ref="B84" r:id="rId82"/>
    <hyperlink ref="B85" r:id="rId83"/>
    <hyperlink ref="B87" r:id="rId84"/>
    <hyperlink ref="B89" r:id="rId85"/>
    <hyperlink ref="B92" r:id="rId86"/>
    <hyperlink ref="B95" r:id="rId87"/>
    <hyperlink ref="B96" r:id="rId88"/>
    <hyperlink ref="B101" r:id="rId89"/>
    <hyperlink ref="B104" r:id="rId90"/>
    <hyperlink ref="B105" r:id="rId91"/>
    <hyperlink ref="B258" r:id="rId92"/>
    <hyperlink ref="B259" r:id="rId93"/>
    <hyperlink ref="B260" r:id="rId94"/>
    <hyperlink ref="B261" r:id="rId95"/>
    <hyperlink ref="B262" r:id="rId96"/>
    <hyperlink ref="B290" r:id="rId97"/>
    <hyperlink ref="B291" r:id="rId98"/>
    <hyperlink ref="B292" r:id="rId99"/>
    <hyperlink ref="B293" r:id="rId100"/>
    <hyperlink ref="B294" r:id="rId101"/>
    <hyperlink ref="B329" r:id="rId102"/>
    <hyperlink ref="B330" r:id="rId103"/>
    <hyperlink ref="B331" r:id="rId104"/>
    <hyperlink ref="B332" r:id="rId105"/>
    <hyperlink ref="B333" r:id="rId106"/>
    <hyperlink ref="B334" r:id="rId107"/>
    <hyperlink ref="B335" r:id="rId108"/>
    <hyperlink ref="B336" r:id="rId109"/>
    <hyperlink ref="B337" r:id="rId110"/>
    <hyperlink ref="B338" r:id="rId111"/>
    <hyperlink ref="B339" r:id="rId112"/>
    <hyperlink ref="B340" r:id="rId113"/>
    <hyperlink ref="B341" r:id="rId114"/>
    <hyperlink ref="B342" r:id="rId115"/>
    <hyperlink ref="B343" r:id="rId116"/>
    <hyperlink ref="B344" r:id="rId117"/>
    <hyperlink ref="B345" r:id="rId118"/>
    <hyperlink ref="B346" r:id="rId119"/>
    <hyperlink ref="B347" r:id="rId120"/>
    <hyperlink ref="B348" r:id="rId121"/>
    <hyperlink ref="B349" r:id="rId122"/>
    <hyperlink ref="B350" r:id="rId123"/>
    <hyperlink ref="B108" r:id="rId124"/>
    <hyperlink ref="B109" r:id="rId125"/>
    <hyperlink ref="B110" r:id="rId126"/>
    <hyperlink ref="B111" r:id="rId127"/>
    <hyperlink ref="B112" r:id="rId128"/>
    <hyperlink ref="B113" r:id="rId129"/>
    <hyperlink ref="B114" r:id="rId130"/>
    <hyperlink ref="B115" r:id="rId131"/>
    <hyperlink ref="B116" r:id="rId132"/>
    <hyperlink ref="B117" r:id="rId133"/>
    <hyperlink ref="B118" r:id="rId134"/>
    <hyperlink ref="B119" r:id="rId135"/>
    <hyperlink ref="B295" r:id="rId136"/>
    <hyperlink ref="B296" r:id="rId137"/>
    <hyperlink ref="B351" r:id="rId138"/>
    <hyperlink ref="B120" r:id="rId139"/>
    <hyperlink ref="B121" r:id="rId140"/>
    <hyperlink ref="B123" r:id="rId141"/>
    <hyperlink ref="B131" r:id="rId142"/>
    <hyperlink ref="B134" r:id="rId143"/>
    <hyperlink ref="B128" r:id="rId144"/>
    <hyperlink ref="B130" r:id="rId145"/>
    <hyperlink ref="B136" r:id="rId146"/>
    <hyperlink ref="B135" r:id="rId147"/>
    <hyperlink ref="B129" r:id="rId148"/>
    <hyperlink ref="B126" r:id="rId149"/>
    <hyperlink ref="B124" r:id="rId150"/>
    <hyperlink ref="B127" r:id="rId151"/>
    <hyperlink ref="B132" r:id="rId152"/>
    <hyperlink ref="B122" r:id="rId153"/>
    <hyperlink ref="B125" r:id="rId154"/>
    <hyperlink ref="B133" r:id="rId155"/>
    <hyperlink ref="B352" r:id="rId156"/>
    <hyperlink ref="B354" r:id="rId157"/>
    <hyperlink ref="B353" r:id="rId158"/>
    <hyperlink ref="B263" r:id="rId159"/>
    <hyperlink ref="B297" r:id="rId160"/>
    <hyperlink ref="B138" r:id="rId161"/>
    <hyperlink ref="B139" r:id="rId162"/>
    <hyperlink ref="B137" r:id="rId163"/>
    <hyperlink ref="B141" r:id="rId164"/>
    <hyperlink ref="B140" r:id="rId165"/>
    <hyperlink ref="B264" r:id="rId166"/>
    <hyperlink ref="B355" r:id="rId167"/>
    <hyperlink ref="B142" r:id="rId168"/>
    <hyperlink ref="B143" r:id="rId169"/>
    <hyperlink ref="B146" r:id="rId170" display="MoU"/>
    <hyperlink ref="B145" r:id="rId171" display="PKS"/>
    <hyperlink ref="B144" r:id="rId172"/>
    <hyperlink ref="B147" r:id="rId173"/>
    <hyperlink ref="B149" r:id="rId174"/>
    <hyperlink ref="B148" r:id="rId175"/>
    <hyperlink ref="B150" r:id="rId176"/>
    <hyperlink ref="B151" r:id="rId177"/>
    <hyperlink ref="B152" r:id="rId178"/>
    <hyperlink ref="B154" r:id="rId179"/>
    <hyperlink ref="B155" r:id="rId180"/>
    <hyperlink ref="B156" r:id="rId181"/>
    <hyperlink ref="B157" r:id="rId182"/>
    <hyperlink ref="B158" r:id="rId183"/>
    <hyperlink ref="B159" r:id="rId184"/>
    <hyperlink ref="B160" r:id="rId185"/>
    <hyperlink ref="B161" r:id="rId186"/>
    <hyperlink ref="B153" r:id="rId187"/>
    <hyperlink ref="B265" r:id="rId188"/>
    <hyperlink ref="B266" r:id="rId189"/>
    <hyperlink ref="B299" r:id="rId190"/>
    <hyperlink ref="B300" r:id="rId191"/>
    <hyperlink ref="B301" r:id="rId192"/>
    <hyperlink ref="B162" r:id="rId193"/>
    <hyperlink ref="B163" r:id="rId194"/>
    <hyperlink ref="B186" r:id="rId195"/>
    <hyperlink ref="B184" r:id="rId196"/>
    <hyperlink ref="B185" r:id="rId197"/>
    <hyperlink ref="B187" r:id="rId198"/>
    <hyperlink ref="B183" r:id="rId199"/>
    <hyperlink ref="B188" r:id="rId200"/>
    <hyperlink ref="B168" r:id="rId201"/>
    <hyperlink ref="B169" r:id="rId202"/>
    <hyperlink ref="B170" r:id="rId203"/>
    <hyperlink ref="B167" r:id="rId204"/>
    <hyperlink ref="B172" r:id="rId205"/>
    <hyperlink ref="B173" r:id="rId206"/>
    <hyperlink ref="B179" r:id="rId207"/>
    <hyperlink ref="B182" r:id="rId208"/>
    <hyperlink ref="B190" r:id="rId209"/>
    <hyperlink ref="B171" r:id="rId210"/>
    <hyperlink ref="B180" r:id="rId211"/>
    <hyperlink ref="B181" r:id="rId212"/>
    <hyperlink ref="B164" r:id="rId213"/>
    <hyperlink ref="B165" r:id="rId214"/>
    <hyperlink ref="B166" r:id="rId215"/>
    <hyperlink ref="B174" r:id="rId216"/>
    <hyperlink ref="B175" r:id="rId217"/>
    <hyperlink ref="B176" r:id="rId218"/>
    <hyperlink ref="B177" r:id="rId219"/>
    <hyperlink ref="B178" r:id="rId220"/>
    <hyperlink ref="B189" r:id="rId221"/>
    <hyperlink ref="B193" r:id="rId222"/>
    <hyperlink ref="B194" r:id="rId223"/>
    <hyperlink ref="B195" r:id="rId224"/>
    <hyperlink ref="B196" r:id="rId225"/>
    <hyperlink ref="B197" r:id="rId226" display="MoU"/>
    <hyperlink ref="B198" r:id="rId227" display="MoU"/>
    <hyperlink ref="B199" r:id="rId228"/>
    <hyperlink ref="B200" r:id="rId229"/>
    <hyperlink ref="B201" r:id="rId230"/>
    <hyperlink ref="B202" r:id="rId231"/>
    <hyperlink ref="B204" r:id="rId232"/>
    <hyperlink ref="B205" r:id="rId233"/>
    <hyperlink ref="B206" r:id="rId234"/>
    <hyperlink ref="B207" r:id="rId235"/>
    <hyperlink ref="B268" r:id="rId236"/>
    <hyperlink ref="B269" r:id="rId237"/>
    <hyperlink ref="B271" r:id="rId238"/>
    <hyperlink ref="B267" r:id="rId239"/>
    <hyperlink ref="B270" r:id="rId240"/>
    <hyperlink ref="B272" r:id="rId241"/>
    <hyperlink ref="B273" r:id="rId242"/>
    <hyperlink ref="B303" r:id="rId243"/>
    <hyperlink ref="B304" r:id="rId244"/>
    <hyperlink ref="B305" r:id="rId245"/>
    <hyperlink ref="B302" r:id="rId246"/>
    <hyperlink ref="B306" r:id="rId247"/>
    <hyperlink ref="B307" r:id="rId248"/>
    <hyperlink ref="B308" r:id="rId249"/>
    <hyperlink ref="B309" r:id="rId250"/>
    <hyperlink ref="B310" r:id="rId251"/>
    <hyperlink ref="B311" r:id="rId252"/>
    <hyperlink ref="B312" r:id="rId253"/>
    <hyperlink ref="B356" r:id="rId254"/>
    <hyperlink ref="B358" r:id="rId255"/>
    <hyperlink ref="B359" r:id="rId256"/>
    <hyperlink ref="B362" r:id="rId257"/>
    <hyperlink ref="B363" r:id="rId258"/>
    <hyperlink ref="B364" r:id="rId259"/>
    <hyperlink ref="B357" r:id="rId260"/>
    <hyperlink ref="B366" r:id="rId261"/>
    <hyperlink ref="B367" r:id="rId262"/>
    <hyperlink ref="B368" r:id="rId263"/>
    <hyperlink ref="B365" r:id="rId264"/>
    <hyperlink ref="B360" r:id="rId265"/>
    <hyperlink ref="B361" r:id="rId266"/>
    <hyperlink ref="B369" r:id="rId267"/>
    <hyperlink ref="B370" r:id="rId268" display="Amandemen"/>
    <hyperlink ref="B371" r:id="rId269"/>
    <hyperlink ref="B373" r:id="rId270"/>
    <hyperlink ref="B274" r:id="rId271"/>
    <hyperlink ref="B394" r:id="rId272" display="PKS "/>
    <hyperlink ref="B395" r:id="rId273"/>
    <hyperlink ref="B191" r:id="rId274"/>
    <hyperlink ref="B210" r:id="rId275"/>
    <hyperlink ref="B211" r:id="rId276"/>
    <hyperlink ref="B212" r:id="rId277"/>
    <hyperlink ref="B208" r:id="rId278"/>
    <hyperlink ref="B209" r:id="rId279"/>
    <hyperlink ref="B213" r:id="rId280"/>
    <hyperlink ref="B214" r:id="rId281"/>
    <hyperlink ref="B215" r:id="rId282"/>
    <hyperlink ref="B216" r:id="rId283"/>
    <hyperlink ref="B217" r:id="rId284"/>
    <hyperlink ref="B218" r:id="rId285"/>
    <hyperlink ref="B219" r:id="rId286"/>
    <hyperlink ref="B275" r:id="rId287"/>
    <hyperlink ref="B313" r:id="rId288"/>
    <hyperlink ref="B314" r:id="rId289"/>
    <hyperlink ref="B315" r:id="rId290"/>
    <hyperlink ref="B374" r:id="rId291"/>
    <hyperlink ref="B220" r:id="rId292"/>
    <hyperlink ref="B221" r:id="rId293"/>
    <hyperlink ref="B222" r:id="rId294"/>
    <hyperlink ref="B223" r:id="rId295"/>
    <hyperlink ref="B276" r:id="rId296"/>
    <hyperlink ref="B316" r:id="rId297"/>
    <hyperlink ref="B317" r:id="rId298"/>
    <hyperlink ref="B318" r:id="rId299"/>
    <hyperlink ref="B375" r:id="rId300"/>
    <hyperlink ref="B376" r:id="rId301"/>
    <hyperlink ref="B377" r:id="rId302"/>
    <hyperlink ref="B378" r:id="rId303"/>
    <hyperlink ref="B379" r:id="rId304"/>
    <hyperlink ref="B380" r:id="rId305"/>
    <hyperlink ref="B277" r:id="rId306"/>
    <hyperlink ref="B224" r:id="rId307"/>
    <hyperlink ref="B225" r:id="rId308"/>
    <hyperlink ref="B226" r:id="rId309"/>
    <hyperlink ref="B229" r:id="rId310"/>
    <hyperlink ref="B228" r:id="rId311"/>
    <hyperlink ref="B227" r:id="rId312"/>
    <hyperlink ref="B230" r:id="rId313"/>
    <hyperlink ref="B231" r:id="rId314"/>
    <hyperlink ref="B278" r:id="rId315"/>
    <hyperlink ref="B232" r:id="rId316"/>
    <hyperlink ref="B235" r:id="rId317"/>
    <hyperlink ref="B236" r:id="rId318"/>
    <hyperlink ref="B237" r:id="rId319"/>
    <hyperlink ref="B234" r:id="rId320"/>
    <hyperlink ref="B233" r:id="rId321"/>
    <hyperlink ref="B238" r:id="rId322"/>
    <hyperlink ref="B239" r:id="rId323"/>
    <hyperlink ref="B240" r:id="rId324"/>
    <hyperlink ref="B241" r:id="rId325"/>
    <hyperlink ref="B242" r:id="rId326"/>
    <hyperlink ref="B243" r:id="rId327"/>
    <hyperlink ref="B244" r:id="rId328"/>
    <hyperlink ref="B245" r:id="rId329"/>
    <hyperlink ref="B246" r:id="rId330"/>
    <hyperlink ref="B247" r:id="rId331"/>
    <hyperlink ref="B248" r:id="rId332"/>
    <hyperlink ref="B249" r:id="rId333"/>
    <hyperlink ref="B250" r:id="rId334"/>
    <hyperlink ref="B251" r:id="rId335"/>
    <hyperlink ref="B252" r:id="rId336"/>
    <hyperlink ref="B253" r:id="rId337"/>
    <hyperlink ref="B254" r:id="rId338"/>
    <hyperlink ref="B279" r:id="rId339"/>
    <hyperlink ref="B319" r:id="rId340"/>
    <hyperlink ref="B320" r:id="rId341"/>
    <hyperlink ref="B381" r:id="rId342"/>
    <hyperlink ref="B382" r:id="rId343"/>
    <hyperlink ref="B383" r:id="rId344"/>
    <hyperlink ref="B384" r:id="rId345"/>
    <hyperlink ref="B385" r:id="rId346"/>
  </hyperlinks>
  <pageMargins left="0.36" right="0.14000000000000001" top="0.56000000000000005" bottom="0.28000000000000003" header="0.22" footer="0.18"/>
  <pageSetup paperSize="9" orientation="landscape" r:id="rId347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P239"/>
  <sheetViews>
    <sheetView showGridLines="0" view="pageBreakPreview" topLeftCell="A211" zoomScaleSheetLayoutView="100" workbookViewId="0">
      <selection activeCell="A204" sqref="A204:I204"/>
    </sheetView>
  </sheetViews>
  <sheetFormatPr defaultRowHeight="12" x14ac:dyDescent="0.2"/>
  <cols>
    <col min="1" max="1" width="4.28515625" style="54" customWidth="1"/>
    <col min="2" max="2" width="5" style="54" customWidth="1"/>
    <col min="3" max="3" width="35.42578125" style="55" customWidth="1"/>
    <col min="4" max="4" width="20.85546875" style="105" customWidth="1"/>
    <col min="5" max="5" width="1.42578125" style="54" customWidth="1"/>
    <col min="6" max="6" width="20.85546875" style="105" customWidth="1"/>
    <col min="7" max="7" width="16" style="105" customWidth="1"/>
    <col min="8" max="8" width="15.7109375" style="105" customWidth="1"/>
    <col min="9" max="9" width="25.28515625" style="55" customWidth="1"/>
    <col min="10" max="10" width="12.42578125" style="54" hidden="1" customWidth="1"/>
    <col min="11" max="11" width="10.7109375" style="53" hidden="1" customWidth="1"/>
    <col min="12" max="16" width="9.140625" style="77"/>
    <col min="17" max="16384" width="9.140625" style="53"/>
  </cols>
  <sheetData>
    <row r="1" spans="1:16" ht="26.25" customHeight="1" x14ac:dyDescent="0.3">
      <c r="A1" s="426" t="s">
        <v>1484</v>
      </c>
      <c r="B1" s="426"/>
      <c r="C1" s="426"/>
      <c r="D1" s="426"/>
      <c r="E1" s="426"/>
      <c r="F1" s="426"/>
      <c r="G1" s="426"/>
      <c r="H1" s="426"/>
      <c r="I1" s="426"/>
    </row>
    <row r="2" spans="1:16" x14ac:dyDescent="0.2">
      <c r="A2" s="427"/>
      <c r="B2" s="427"/>
      <c r="C2" s="427"/>
      <c r="D2" s="427"/>
      <c r="E2" s="427"/>
      <c r="F2" s="427"/>
      <c r="G2" s="427"/>
      <c r="H2" s="427"/>
      <c r="I2" s="427"/>
    </row>
    <row r="3" spans="1:16" ht="10.5" customHeight="1" x14ac:dyDescent="0.2">
      <c r="H3" s="105" t="s">
        <v>430</v>
      </c>
    </row>
    <row r="4" spans="1:16" s="58" customFormat="1" ht="23.25" customHeight="1" x14ac:dyDescent="0.2">
      <c r="A4" s="56" t="s">
        <v>216</v>
      </c>
      <c r="B4" s="239" t="s">
        <v>462</v>
      </c>
      <c r="C4" s="236" t="s">
        <v>217</v>
      </c>
      <c r="D4" s="428" t="s">
        <v>463</v>
      </c>
      <c r="E4" s="429"/>
      <c r="F4" s="430"/>
      <c r="G4" s="236" t="s">
        <v>450</v>
      </c>
      <c r="H4" s="236" t="s">
        <v>451</v>
      </c>
      <c r="I4" s="57" t="s">
        <v>464</v>
      </c>
      <c r="J4" s="54"/>
      <c r="K4" s="53"/>
      <c r="L4" s="339"/>
      <c r="M4" s="339"/>
      <c r="N4" s="339"/>
      <c r="O4" s="339"/>
      <c r="P4" s="339"/>
    </row>
    <row r="5" spans="1:16" ht="17.25" customHeight="1" x14ac:dyDescent="0.2">
      <c r="A5" s="423" t="s">
        <v>568</v>
      </c>
      <c r="B5" s="424"/>
      <c r="C5" s="424"/>
      <c r="D5" s="424"/>
      <c r="E5" s="424"/>
      <c r="F5" s="424"/>
      <c r="G5" s="424"/>
      <c r="H5" s="424"/>
      <c r="I5" s="425"/>
    </row>
    <row r="6" spans="1:16" ht="17.25" customHeight="1" x14ac:dyDescent="0.2">
      <c r="A6" s="423" t="s">
        <v>569</v>
      </c>
      <c r="B6" s="424"/>
      <c r="C6" s="424"/>
      <c r="D6" s="424"/>
      <c r="E6" s="424"/>
      <c r="F6" s="424"/>
      <c r="G6" s="424"/>
      <c r="H6" s="424"/>
      <c r="I6" s="425"/>
    </row>
    <row r="7" spans="1:16" s="77" customFormat="1" x14ac:dyDescent="0.2">
      <c r="A7" s="288">
        <v>1</v>
      </c>
      <c r="B7" s="289" t="s">
        <v>50</v>
      </c>
      <c r="C7" s="290" t="s">
        <v>576</v>
      </c>
      <c r="D7" s="291"/>
      <c r="E7" s="292"/>
      <c r="F7" s="293"/>
      <c r="G7" s="294" t="s">
        <v>103</v>
      </c>
      <c r="H7" s="294" t="s">
        <v>104</v>
      </c>
      <c r="I7" s="290" t="s">
        <v>101</v>
      </c>
      <c r="J7" s="138">
        <v>1963</v>
      </c>
      <c r="K7" s="77" t="str">
        <f>+J7&amp; " "&amp;B7</f>
        <v>1963 MoU</v>
      </c>
    </row>
    <row r="8" spans="1:16" s="77" customFormat="1" ht="36" x14ac:dyDescent="0.2">
      <c r="A8" s="201">
        <f>+A7+1</f>
        <v>2</v>
      </c>
      <c r="B8" s="240" t="s">
        <v>166</v>
      </c>
      <c r="C8" s="75" t="s">
        <v>576</v>
      </c>
      <c r="D8" s="121"/>
      <c r="E8" s="129"/>
      <c r="F8" s="121"/>
      <c r="G8" s="80">
        <v>38723</v>
      </c>
      <c r="H8" s="80">
        <f>+G8+(365*30)</f>
        <v>49673</v>
      </c>
      <c r="I8" s="79" t="s">
        <v>2152</v>
      </c>
      <c r="J8" s="138">
        <v>2006</v>
      </c>
      <c r="K8" s="77" t="str">
        <f>+J8&amp; " "&amp;B8</f>
        <v>2006 PKS</v>
      </c>
    </row>
    <row r="9" spans="1:16" s="77" customFormat="1" x14ac:dyDescent="0.2">
      <c r="A9" s="201">
        <f>+A8+1</f>
        <v>3</v>
      </c>
      <c r="B9" s="74" t="s">
        <v>50</v>
      </c>
      <c r="C9" s="79" t="s">
        <v>15</v>
      </c>
      <c r="D9" s="121" t="s">
        <v>16</v>
      </c>
      <c r="E9" s="129" t="s">
        <v>444</v>
      </c>
      <c r="F9" s="122" t="s">
        <v>17</v>
      </c>
      <c r="G9" s="109">
        <v>40588</v>
      </c>
      <c r="H9" s="80">
        <f>+G9+(365*5)</f>
        <v>42413</v>
      </c>
      <c r="I9" s="75" t="s">
        <v>101</v>
      </c>
      <c r="J9" s="138">
        <v>2011</v>
      </c>
      <c r="K9" s="77" t="str">
        <f>+J9&amp; " "&amp;B9</f>
        <v>2011 MoU</v>
      </c>
    </row>
    <row r="10" spans="1:16" s="77" customFormat="1" x14ac:dyDescent="0.2">
      <c r="A10" s="201">
        <f>+A9+1</f>
        <v>4</v>
      </c>
      <c r="B10" s="74" t="s">
        <v>50</v>
      </c>
      <c r="C10" s="75" t="s">
        <v>149</v>
      </c>
      <c r="D10" s="357" t="s">
        <v>649</v>
      </c>
      <c r="E10" s="277" t="s">
        <v>444</v>
      </c>
      <c r="F10" s="358" t="s">
        <v>650</v>
      </c>
      <c r="G10" s="80">
        <v>40609</v>
      </c>
      <c r="H10" s="80">
        <f>+G10+(365*5)</f>
        <v>42434</v>
      </c>
      <c r="I10" s="75" t="s">
        <v>101</v>
      </c>
      <c r="J10" s="138">
        <v>2011</v>
      </c>
      <c r="K10" s="77" t="str">
        <f>+J10&amp; " "&amp;B10</f>
        <v>2011 MoU</v>
      </c>
    </row>
    <row r="11" spans="1:16" s="76" customFormat="1" ht="24" x14ac:dyDescent="0.2">
      <c r="A11" s="201">
        <f>+A10+1</f>
        <v>5</v>
      </c>
      <c r="B11" s="74" t="s">
        <v>50</v>
      </c>
      <c r="C11" s="79" t="s">
        <v>590</v>
      </c>
      <c r="D11" s="121" t="s">
        <v>594</v>
      </c>
      <c r="E11" s="129" t="s">
        <v>444</v>
      </c>
      <c r="F11" s="122" t="s">
        <v>591</v>
      </c>
      <c r="G11" s="109">
        <v>40618</v>
      </c>
      <c r="H11" s="80">
        <f>+G11+(365*5)</f>
        <v>42443</v>
      </c>
      <c r="I11" s="75" t="s">
        <v>101</v>
      </c>
      <c r="J11" s="138">
        <v>2011</v>
      </c>
      <c r="K11" s="77" t="str">
        <f>+J11&amp; " "&amp;B11</f>
        <v>2011 MoU</v>
      </c>
    </row>
    <row r="12" spans="1:16" s="77" customFormat="1" x14ac:dyDescent="0.2">
      <c r="A12" s="201">
        <f>+A11+1</f>
        <v>6</v>
      </c>
      <c r="B12" s="74" t="s">
        <v>50</v>
      </c>
      <c r="C12" s="79" t="s">
        <v>740</v>
      </c>
      <c r="D12" s="357" t="s">
        <v>741</v>
      </c>
      <c r="E12" s="277" t="s">
        <v>444</v>
      </c>
      <c r="F12" s="358" t="s">
        <v>742</v>
      </c>
      <c r="G12" s="81">
        <v>40686</v>
      </c>
      <c r="H12" s="80">
        <f>+G12+(365*5)</f>
        <v>42511</v>
      </c>
      <c r="I12" s="75" t="s">
        <v>101</v>
      </c>
      <c r="J12" s="138">
        <v>2011</v>
      </c>
      <c r="K12" s="77" t="str">
        <f>+J12&amp; " "&amp;B12</f>
        <v>2011 MoU</v>
      </c>
    </row>
    <row r="13" spans="1:16" s="76" customFormat="1" ht="24" x14ac:dyDescent="0.2">
      <c r="A13" s="201">
        <f>+A12+1</f>
        <v>7</v>
      </c>
      <c r="B13" s="74" t="s">
        <v>50</v>
      </c>
      <c r="C13" s="79" t="s">
        <v>793</v>
      </c>
      <c r="D13" s="356" t="s">
        <v>794</v>
      </c>
      <c r="E13" s="277" t="s">
        <v>444</v>
      </c>
      <c r="F13" s="358" t="s">
        <v>795</v>
      </c>
      <c r="G13" s="81">
        <v>40763</v>
      </c>
      <c r="H13" s="80">
        <f>+G13+(365*5)</f>
        <v>42588</v>
      </c>
      <c r="I13" s="75" t="s">
        <v>101</v>
      </c>
      <c r="J13" s="138">
        <v>2011</v>
      </c>
      <c r="K13" s="77" t="str">
        <f>+J13&amp; " "&amp;B13</f>
        <v>2011 MoU</v>
      </c>
    </row>
    <row r="14" spans="1:16" s="76" customFormat="1" ht="15.75" customHeight="1" x14ac:dyDescent="0.2">
      <c r="A14" s="201">
        <f>+A13+1</f>
        <v>8</v>
      </c>
      <c r="B14" s="74" t="s">
        <v>50</v>
      </c>
      <c r="C14" s="79" t="s">
        <v>729</v>
      </c>
      <c r="D14" s="357" t="s">
        <v>730</v>
      </c>
      <c r="E14" s="277" t="s">
        <v>444</v>
      </c>
      <c r="F14" s="358"/>
      <c r="G14" s="81">
        <v>40553</v>
      </c>
      <c r="H14" s="80">
        <f>+G14+(365*5)</f>
        <v>42378</v>
      </c>
      <c r="I14" s="75" t="s">
        <v>101</v>
      </c>
      <c r="J14" s="129">
        <v>2011</v>
      </c>
      <c r="K14" s="77" t="str">
        <f>+J14&amp; " "&amp;B14</f>
        <v>2011 MoU</v>
      </c>
    </row>
    <row r="15" spans="1:16" s="77" customFormat="1" ht="36" x14ac:dyDescent="0.2">
      <c r="A15" s="201">
        <f>+A14+1</f>
        <v>9</v>
      </c>
      <c r="B15" s="74" t="s">
        <v>50</v>
      </c>
      <c r="C15" s="79" t="s">
        <v>646</v>
      </c>
      <c r="D15" s="357" t="s">
        <v>647</v>
      </c>
      <c r="E15" s="277" t="s">
        <v>444</v>
      </c>
      <c r="F15" s="358" t="s">
        <v>648</v>
      </c>
      <c r="G15" s="81">
        <v>40613</v>
      </c>
      <c r="H15" s="80">
        <f>+G15+(365*5)</f>
        <v>42438</v>
      </c>
      <c r="I15" s="75" t="s">
        <v>101</v>
      </c>
      <c r="J15" s="138">
        <v>2011</v>
      </c>
      <c r="K15" s="77" t="str">
        <f>+J15&amp; " "&amp;B15</f>
        <v>2011 MoU</v>
      </c>
    </row>
    <row r="16" spans="1:16" s="77" customFormat="1" ht="15.75" customHeight="1" x14ac:dyDescent="0.2">
      <c r="A16" s="201">
        <f>+A15+1</f>
        <v>10</v>
      </c>
      <c r="B16" s="74" t="s">
        <v>50</v>
      </c>
      <c r="C16" s="79" t="s">
        <v>735</v>
      </c>
      <c r="D16" s="357" t="s">
        <v>762</v>
      </c>
      <c r="E16" s="277" t="s">
        <v>444</v>
      </c>
      <c r="F16" s="358" t="s">
        <v>736</v>
      </c>
      <c r="G16" s="81">
        <v>40633</v>
      </c>
      <c r="H16" s="80">
        <f>+G16+(365*5)</f>
        <v>42458</v>
      </c>
      <c r="I16" s="75" t="s">
        <v>101</v>
      </c>
      <c r="J16" s="138">
        <v>2011</v>
      </c>
      <c r="K16" s="77" t="str">
        <f>+J16&amp; " "&amp;B16</f>
        <v>2011 MoU</v>
      </c>
    </row>
    <row r="17" spans="1:11" s="76" customFormat="1" ht="36" x14ac:dyDescent="0.2">
      <c r="A17" s="201">
        <f>+A16+1</f>
        <v>11</v>
      </c>
      <c r="B17" s="74" t="s">
        <v>166</v>
      </c>
      <c r="C17" s="79" t="s">
        <v>737</v>
      </c>
      <c r="D17" s="357" t="s">
        <v>738</v>
      </c>
      <c r="E17" s="277" t="s">
        <v>444</v>
      </c>
      <c r="F17" s="358" t="s">
        <v>739</v>
      </c>
      <c r="G17" s="81">
        <v>40639</v>
      </c>
      <c r="H17" s="80">
        <f>+G17+(365*5)</f>
        <v>42464</v>
      </c>
      <c r="I17" s="75" t="s">
        <v>2275</v>
      </c>
      <c r="J17" s="138">
        <v>2011</v>
      </c>
      <c r="K17" s="77" t="str">
        <f>+J17&amp; " "&amp;B17</f>
        <v>2011 PKS</v>
      </c>
    </row>
    <row r="18" spans="1:11" s="77" customFormat="1" ht="15" customHeight="1" x14ac:dyDescent="0.2">
      <c r="A18" s="201">
        <f>+A17+1</f>
        <v>12</v>
      </c>
      <c r="B18" s="74" t="s">
        <v>50</v>
      </c>
      <c r="C18" s="79" t="s">
        <v>651</v>
      </c>
      <c r="D18" s="357" t="s">
        <v>652</v>
      </c>
      <c r="E18" s="277" t="s">
        <v>444</v>
      </c>
      <c r="F18" s="358" t="s">
        <v>653</v>
      </c>
      <c r="G18" s="81">
        <v>40651</v>
      </c>
      <c r="H18" s="80">
        <f>+G18+(365*5)</f>
        <v>42476</v>
      </c>
      <c r="I18" s="75" t="s">
        <v>101</v>
      </c>
      <c r="J18" s="138">
        <v>2011</v>
      </c>
      <c r="K18" s="77" t="str">
        <f>+J18&amp; " "&amp;B18</f>
        <v>2011 MoU</v>
      </c>
    </row>
    <row r="19" spans="1:11" s="77" customFormat="1" ht="38.25" customHeight="1" x14ac:dyDescent="0.2">
      <c r="A19" s="201">
        <f>+A18+1</f>
        <v>13</v>
      </c>
      <c r="B19" s="74" t="s">
        <v>50</v>
      </c>
      <c r="C19" s="79" t="s">
        <v>733</v>
      </c>
      <c r="D19" s="357" t="s">
        <v>761</v>
      </c>
      <c r="E19" s="277" t="s">
        <v>444</v>
      </c>
      <c r="F19" s="358" t="s">
        <v>734</v>
      </c>
      <c r="G19" s="81">
        <v>40674</v>
      </c>
      <c r="H19" s="80">
        <f>+G19+(365*5)</f>
        <v>42499</v>
      </c>
      <c r="I19" s="75" t="s">
        <v>101</v>
      </c>
      <c r="J19" s="129">
        <v>2011</v>
      </c>
      <c r="K19" s="77" t="str">
        <f>+J19&amp; " "&amp;B19</f>
        <v>2011 MoU</v>
      </c>
    </row>
    <row r="20" spans="1:11" s="77" customFormat="1" ht="36" x14ac:dyDescent="0.2">
      <c r="A20" s="201">
        <f>+A19+1</f>
        <v>14</v>
      </c>
      <c r="B20" s="74" t="s">
        <v>166</v>
      </c>
      <c r="C20" s="79" t="s">
        <v>737</v>
      </c>
      <c r="D20" s="357" t="s">
        <v>847</v>
      </c>
      <c r="E20" s="277" t="s">
        <v>444</v>
      </c>
      <c r="F20" s="358" t="s">
        <v>1699</v>
      </c>
      <c r="G20" s="81">
        <v>40883</v>
      </c>
      <c r="H20" s="80">
        <f>+G20+(365*5)</f>
        <v>42708</v>
      </c>
      <c r="I20" s="75" t="s">
        <v>848</v>
      </c>
      <c r="J20" s="138">
        <v>2011</v>
      </c>
      <c r="K20" s="77" t="str">
        <f>+J20&amp; " "&amp;B20</f>
        <v>2011 PKS</v>
      </c>
    </row>
    <row r="21" spans="1:11" s="77" customFormat="1" ht="15.75" customHeight="1" x14ac:dyDescent="0.2">
      <c r="A21" s="201">
        <f>+A20+1</f>
        <v>15</v>
      </c>
      <c r="B21" s="242" t="s">
        <v>50</v>
      </c>
      <c r="C21" s="75" t="s">
        <v>771</v>
      </c>
      <c r="D21" s="121" t="s">
        <v>772</v>
      </c>
      <c r="E21" s="129" t="s">
        <v>444</v>
      </c>
      <c r="F21" s="122" t="s">
        <v>773</v>
      </c>
      <c r="G21" s="81">
        <v>40748</v>
      </c>
      <c r="H21" s="80">
        <f>+G21+(365*5)</f>
        <v>42573</v>
      </c>
      <c r="I21" s="75" t="s">
        <v>101</v>
      </c>
      <c r="J21" s="138">
        <v>2011</v>
      </c>
      <c r="K21" s="77" t="str">
        <f>+J21&amp; " "&amp;B21</f>
        <v>2011 MoU</v>
      </c>
    </row>
    <row r="22" spans="1:11" s="77" customFormat="1" x14ac:dyDescent="0.2">
      <c r="A22" s="201">
        <f>+A21+1</f>
        <v>16</v>
      </c>
      <c r="B22" s="74" t="s">
        <v>50</v>
      </c>
      <c r="C22" s="79" t="s">
        <v>757</v>
      </c>
      <c r="D22" s="357" t="s">
        <v>760</v>
      </c>
      <c r="E22" s="277" t="s">
        <v>444</v>
      </c>
      <c r="F22" s="358" t="s">
        <v>758</v>
      </c>
      <c r="G22" s="81">
        <v>40749</v>
      </c>
      <c r="H22" s="80">
        <f>+G22+(365*5)</f>
        <v>42574</v>
      </c>
      <c r="I22" s="75" t="s">
        <v>101</v>
      </c>
      <c r="J22" s="138">
        <v>2011</v>
      </c>
      <c r="K22" s="77" t="str">
        <f>+J22&amp; " "&amp;B22</f>
        <v>2011 MoU</v>
      </c>
    </row>
    <row r="23" spans="1:11" s="77" customFormat="1" x14ac:dyDescent="0.2">
      <c r="A23" s="201">
        <f>+A22+1</f>
        <v>17</v>
      </c>
      <c r="B23" s="74" t="s">
        <v>50</v>
      </c>
      <c r="C23" s="79" t="s">
        <v>792</v>
      </c>
      <c r="D23" s="357" t="s">
        <v>796</v>
      </c>
      <c r="E23" s="277" t="s">
        <v>444</v>
      </c>
      <c r="F23" s="358" t="s">
        <v>797</v>
      </c>
      <c r="G23" s="81">
        <v>40777</v>
      </c>
      <c r="H23" s="80">
        <f>+G23+(365*5)</f>
        <v>42602</v>
      </c>
      <c r="I23" s="75" t="s">
        <v>101</v>
      </c>
      <c r="J23" s="138">
        <v>2011</v>
      </c>
      <c r="K23" s="77" t="str">
        <f>+J23&amp; " "&amp;B23</f>
        <v>2011 MoU</v>
      </c>
    </row>
    <row r="24" spans="1:11" s="77" customFormat="1" x14ac:dyDescent="0.2">
      <c r="A24" s="201">
        <f>+A23+1</f>
        <v>18</v>
      </c>
      <c r="B24" s="74" t="s">
        <v>50</v>
      </c>
      <c r="C24" s="79" t="s">
        <v>822</v>
      </c>
      <c r="D24" s="357" t="s">
        <v>823</v>
      </c>
      <c r="E24" s="277" t="s">
        <v>444</v>
      </c>
      <c r="F24" s="358" t="s">
        <v>824</v>
      </c>
      <c r="G24" s="81">
        <v>40843</v>
      </c>
      <c r="H24" s="80">
        <f>+G24+(365*5)</f>
        <v>42668</v>
      </c>
      <c r="I24" s="75" t="s">
        <v>101</v>
      </c>
      <c r="J24" s="138">
        <v>2011</v>
      </c>
      <c r="K24" s="77" t="str">
        <f>+J24&amp; " "&amp;B24</f>
        <v>2011 MoU</v>
      </c>
    </row>
    <row r="25" spans="1:11" s="203" customFormat="1" ht="15" customHeight="1" x14ac:dyDescent="0.2">
      <c r="A25" s="201">
        <f>+A24+1</f>
        <v>19</v>
      </c>
      <c r="B25" s="74" t="s">
        <v>50</v>
      </c>
      <c r="C25" s="79" t="s">
        <v>838</v>
      </c>
      <c r="D25" s="357" t="s">
        <v>839</v>
      </c>
      <c r="E25" s="277" t="s">
        <v>444</v>
      </c>
      <c r="F25" s="358" t="s">
        <v>840</v>
      </c>
      <c r="G25" s="81">
        <v>40862</v>
      </c>
      <c r="H25" s="80">
        <f>+G25+(365*5)</f>
        <v>42687</v>
      </c>
      <c r="I25" s="75" t="s">
        <v>101</v>
      </c>
      <c r="J25" s="129">
        <v>2011</v>
      </c>
      <c r="K25" s="76" t="str">
        <f>+J25&amp; " "&amp;B25</f>
        <v>2011 MoU</v>
      </c>
    </row>
    <row r="26" spans="1:11" s="77" customFormat="1" x14ac:dyDescent="0.2">
      <c r="A26" s="201">
        <f>+A25+1</f>
        <v>20</v>
      </c>
      <c r="B26" s="74" t="s">
        <v>50</v>
      </c>
      <c r="C26" s="79" t="s">
        <v>825</v>
      </c>
      <c r="D26" s="357" t="s">
        <v>826</v>
      </c>
      <c r="E26" s="277" t="s">
        <v>444</v>
      </c>
      <c r="F26" s="358" t="s">
        <v>827</v>
      </c>
      <c r="G26" s="81">
        <v>40870</v>
      </c>
      <c r="H26" s="80">
        <f>+G26+(365*5)</f>
        <v>42695</v>
      </c>
      <c r="I26" s="75" t="s">
        <v>101</v>
      </c>
      <c r="J26" s="129">
        <v>2011</v>
      </c>
      <c r="K26" s="76" t="str">
        <f>+J26&amp; " "&amp;B26</f>
        <v>2011 MoU</v>
      </c>
    </row>
    <row r="27" spans="1:11" s="77" customFormat="1" ht="24" x14ac:dyDescent="0.2">
      <c r="A27" s="322">
        <f>+A26+1</f>
        <v>21</v>
      </c>
      <c r="B27" s="243" t="s">
        <v>50</v>
      </c>
      <c r="C27" s="216" t="s">
        <v>1400</v>
      </c>
      <c r="D27" s="247" t="s">
        <v>831</v>
      </c>
      <c r="E27" s="323" t="s">
        <v>444</v>
      </c>
      <c r="F27" s="249" t="s">
        <v>832</v>
      </c>
      <c r="G27" s="217">
        <v>40870</v>
      </c>
      <c r="H27" s="250">
        <f>+G27+(365*5)</f>
        <v>42695</v>
      </c>
      <c r="I27" s="200" t="s">
        <v>101</v>
      </c>
      <c r="J27" s="138">
        <v>2011</v>
      </c>
      <c r="K27" s="77" t="str">
        <f>+J27&amp; " "&amp;B27</f>
        <v>2011 MoU</v>
      </c>
    </row>
    <row r="28" spans="1:11" s="77" customFormat="1" ht="14.25" customHeight="1" x14ac:dyDescent="0.2">
      <c r="A28" s="201">
        <f>+A27+1</f>
        <v>22</v>
      </c>
      <c r="B28" s="74" t="s">
        <v>50</v>
      </c>
      <c r="C28" s="79" t="s">
        <v>849</v>
      </c>
      <c r="D28" s="357" t="s">
        <v>841</v>
      </c>
      <c r="E28" s="277" t="s">
        <v>444</v>
      </c>
      <c r="F28" s="358" t="s">
        <v>842</v>
      </c>
      <c r="G28" s="81">
        <v>40892</v>
      </c>
      <c r="H28" s="80">
        <f>+G28+(365*5)</f>
        <v>42717</v>
      </c>
      <c r="I28" s="75" t="s">
        <v>101</v>
      </c>
      <c r="J28" s="138">
        <v>2011</v>
      </c>
      <c r="K28" s="77" t="str">
        <f>+J28&amp; " "&amp;B28</f>
        <v>2011 MoU</v>
      </c>
    </row>
    <row r="29" spans="1:11" s="76" customFormat="1" ht="15" customHeight="1" x14ac:dyDescent="0.2">
      <c r="A29" s="201">
        <f>+A28+1</f>
        <v>23</v>
      </c>
      <c r="B29" s="74" t="s">
        <v>166</v>
      </c>
      <c r="C29" s="79" t="s">
        <v>1088</v>
      </c>
      <c r="D29" s="357" t="s">
        <v>1089</v>
      </c>
      <c r="E29" s="277" t="s">
        <v>444</v>
      </c>
      <c r="F29" s="358" t="s">
        <v>1090</v>
      </c>
      <c r="G29" s="81">
        <v>40911</v>
      </c>
      <c r="H29" s="110">
        <f>+G29+(365*4)</f>
        <v>42371</v>
      </c>
      <c r="I29" s="75" t="s">
        <v>537</v>
      </c>
      <c r="J29" s="138">
        <v>2012</v>
      </c>
      <c r="K29" s="77" t="str">
        <f>+J29&amp; " "&amp;B29</f>
        <v>2012 PKS</v>
      </c>
    </row>
    <row r="30" spans="1:11" s="77" customFormat="1" ht="24" x14ac:dyDescent="0.2">
      <c r="A30" s="201">
        <f>+A29+1</f>
        <v>24</v>
      </c>
      <c r="B30" s="74" t="s">
        <v>50</v>
      </c>
      <c r="C30" s="79" t="s">
        <v>877</v>
      </c>
      <c r="D30" s="357" t="s">
        <v>878</v>
      </c>
      <c r="E30" s="277" t="s">
        <v>444</v>
      </c>
      <c r="F30" s="358" t="s">
        <v>879</v>
      </c>
      <c r="G30" s="81">
        <v>40919</v>
      </c>
      <c r="H30" s="80">
        <f>+G30+(365*5)</f>
        <v>42744</v>
      </c>
      <c r="I30" s="75" t="s">
        <v>101</v>
      </c>
      <c r="J30" s="138">
        <v>2012</v>
      </c>
      <c r="K30" s="77" t="str">
        <f>+J30&amp; " "&amp;B30</f>
        <v>2012 MoU</v>
      </c>
    </row>
    <row r="31" spans="1:11" s="76" customFormat="1" ht="15" customHeight="1" x14ac:dyDescent="0.2">
      <c r="A31" s="201">
        <f>+A30+1</f>
        <v>25</v>
      </c>
      <c r="B31" s="74" t="s">
        <v>50</v>
      </c>
      <c r="C31" s="79" t="s">
        <v>858</v>
      </c>
      <c r="D31" s="357"/>
      <c r="E31" s="277"/>
      <c r="F31" s="358"/>
      <c r="G31" s="81">
        <v>40921</v>
      </c>
      <c r="H31" s="80">
        <f>+G31+(365*5)</f>
        <v>42746</v>
      </c>
      <c r="I31" s="75" t="s">
        <v>101</v>
      </c>
      <c r="J31" s="129">
        <v>2012</v>
      </c>
      <c r="K31" s="77" t="str">
        <f>+J31&amp; " "&amp;B31</f>
        <v>2012 MoU</v>
      </c>
    </row>
    <row r="32" spans="1:11" s="77" customFormat="1" ht="24" x14ac:dyDescent="0.2">
      <c r="A32" s="201">
        <f>+A31+1</f>
        <v>26</v>
      </c>
      <c r="B32" s="74" t="s">
        <v>50</v>
      </c>
      <c r="C32" s="79" t="s">
        <v>2204</v>
      </c>
      <c r="D32" s="357" t="s">
        <v>946</v>
      </c>
      <c r="E32" s="277" t="s">
        <v>444</v>
      </c>
      <c r="F32" s="358" t="s">
        <v>947</v>
      </c>
      <c r="G32" s="81">
        <v>40926</v>
      </c>
      <c r="H32" s="110">
        <f>+G32+(365*5)</f>
        <v>42751</v>
      </c>
      <c r="I32" s="75" t="s">
        <v>101</v>
      </c>
      <c r="J32" s="138">
        <v>2012</v>
      </c>
      <c r="K32" s="77" t="str">
        <f>+J32&amp; " "&amp;B32</f>
        <v>2012 MoU</v>
      </c>
    </row>
    <row r="33" spans="1:11" s="77" customFormat="1" ht="60" x14ac:dyDescent="0.2">
      <c r="A33" s="201">
        <f>+A32+1</f>
        <v>27</v>
      </c>
      <c r="B33" s="74" t="s">
        <v>166</v>
      </c>
      <c r="C33" s="75" t="s">
        <v>483</v>
      </c>
      <c r="D33" s="120" t="s">
        <v>896</v>
      </c>
      <c r="E33" s="129" t="s">
        <v>444</v>
      </c>
      <c r="F33" s="122" t="s">
        <v>897</v>
      </c>
      <c r="G33" s="80">
        <v>40934</v>
      </c>
      <c r="H33" s="80">
        <f>+G33+(365*5)</f>
        <v>42759</v>
      </c>
      <c r="I33" s="75" t="s">
        <v>1435</v>
      </c>
      <c r="J33" s="138">
        <v>2012</v>
      </c>
      <c r="K33" s="77" t="str">
        <f>+J33&amp; " "&amp;B33</f>
        <v>2012 PKS</v>
      </c>
    </row>
    <row r="34" spans="1:11" s="77" customFormat="1" ht="15" customHeight="1" x14ac:dyDescent="0.2">
      <c r="A34" s="201">
        <f>+A33+1</f>
        <v>28</v>
      </c>
      <c r="B34" s="74" t="s">
        <v>50</v>
      </c>
      <c r="C34" s="79" t="s">
        <v>859</v>
      </c>
      <c r="D34" s="357" t="s">
        <v>860</v>
      </c>
      <c r="E34" s="277" t="s">
        <v>444</v>
      </c>
      <c r="F34" s="358" t="s">
        <v>861</v>
      </c>
      <c r="G34" s="81">
        <v>40954</v>
      </c>
      <c r="H34" s="80">
        <f>+G34+(365*5)</f>
        <v>42779</v>
      </c>
      <c r="I34" s="75" t="s">
        <v>101</v>
      </c>
      <c r="J34" s="138">
        <v>2012</v>
      </c>
      <c r="K34" s="77" t="str">
        <f>+J34&amp; " "&amp;B34</f>
        <v>2012 MoU</v>
      </c>
    </row>
    <row r="35" spans="1:11" s="77" customFormat="1" ht="15" customHeight="1" x14ac:dyDescent="0.2">
      <c r="A35" s="201">
        <f>+A34+1</f>
        <v>29</v>
      </c>
      <c r="B35" s="74" t="s">
        <v>50</v>
      </c>
      <c r="C35" s="79" t="s">
        <v>862</v>
      </c>
      <c r="D35" s="357" t="s">
        <v>863</v>
      </c>
      <c r="E35" s="277" t="s">
        <v>444</v>
      </c>
      <c r="F35" s="358" t="s">
        <v>864</v>
      </c>
      <c r="G35" s="81">
        <v>40955</v>
      </c>
      <c r="H35" s="80">
        <f>+G35+(365*5)</f>
        <v>42780</v>
      </c>
      <c r="I35" s="75" t="s">
        <v>101</v>
      </c>
      <c r="J35" s="138">
        <v>2012</v>
      </c>
      <c r="K35" s="77" t="str">
        <f>+J35&amp; " "&amp;B35</f>
        <v>2012 MoU</v>
      </c>
    </row>
    <row r="36" spans="1:11" s="77" customFormat="1" ht="36" x14ac:dyDescent="0.2">
      <c r="A36" s="201">
        <f>+A35+1</f>
        <v>30</v>
      </c>
      <c r="B36" s="74" t="s">
        <v>50</v>
      </c>
      <c r="C36" s="207" t="s">
        <v>1104</v>
      </c>
      <c r="D36" s="206" t="s">
        <v>1105</v>
      </c>
      <c r="E36" s="206" t="s">
        <v>444</v>
      </c>
      <c r="F36" s="79" t="s">
        <v>1106</v>
      </c>
      <c r="G36" s="81">
        <v>40969</v>
      </c>
      <c r="H36" s="110">
        <f>+G36+(365*5)</f>
        <v>42794</v>
      </c>
      <c r="I36" s="75" t="s">
        <v>1107</v>
      </c>
      <c r="J36" s="138">
        <v>2012</v>
      </c>
      <c r="K36" s="77" t="str">
        <f>+J36&amp; " "&amp;B36</f>
        <v>2012 MoU</v>
      </c>
    </row>
    <row r="37" spans="1:11" s="77" customFormat="1" x14ac:dyDescent="0.2">
      <c r="A37" s="201">
        <f>+A36+1</f>
        <v>31</v>
      </c>
      <c r="B37" s="74" t="s">
        <v>50</v>
      </c>
      <c r="C37" s="79" t="s">
        <v>1110</v>
      </c>
      <c r="D37" s="357" t="s">
        <v>1111</v>
      </c>
      <c r="E37" s="277" t="s">
        <v>444</v>
      </c>
      <c r="F37" s="358" t="s">
        <v>1112</v>
      </c>
      <c r="G37" s="81">
        <v>40969</v>
      </c>
      <c r="H37" s="110">
        <f>+G37+(365*5)</f>
        <v>42794</v>
      </c>
      <c r="I37" s="75" t="s">
        <v>101</v>
      </c>
      <c r="J37" s="138">
        <v>2012</v>
      </c>
      <c r="K37" s="77" t="str">
        <f>+J37&amp; " "&amp;B37</f>
        <v>2012 MoU</v>
      </c>
    </row>
    <row r="38" spans="1:11" s="77" customFormat="1" ht="15" customHeight="1" x14ac:dyDescent="0.2">
      <c r="A38" s="201">
        <f>+A37+1</f>
        <v>32</v>
      </c>
      <c r="B38" s="74" t="s">
        <v>50</v>
      </c>
      <c r="C38" s="79" t="s">
        <v>880</v>
      </c>
      <c r="D38" s="357" t="s">
        <v>881</v>
      </c>
      <c r="E38" s="277" t="s">
        <v>444</v>
      </c>
      <c r="F38" s="358" t="s">
        <v>882</v>
      </c>
      <c r="G38" s="81">
        <v>40974</v>
      </c>
      <c r="H38" s="80">
        <f>+G38+(365*5)</f>
        <v>42799</v>
      </c>
      <c r="I38" s="75" t="s">
        <v>101</v>
      </c>
      <c r="J38" s="138">
        <v>2012</v>
      </c>
      <c r="K38" s="77" t="str">
        <f>+J38&amp; " "&amp;B38</f>
        <v>2012 MoU</v>
      </c>
    </row>
    <row r="39" spans="1:11" s="77" customFormat="1" ht="15" customHeight="1" x14ac:dyDescent="0.2">
      <c r="A39" s="201">
        <f>+A38+1</f>
        <v>33</v>
      </c>
      <c r="B39" s="242" t="s">
        <v>50</v>
      </c>
      <c r="C39" s="75" t="s">
        <v>883</v>
      </c>
      <c r="D39" s="121" t="s">
        <v>884</v>
      </c>
      <c r="E39" s="129" t="s">
        <v>444</v>
      </c>
      <c r="F39" s="122" t="s">
        <v>885</v>
      </c>
      <c r="G39" s="110">
        <v>41001</v>
      </c>
      <c r="H39" s="110">
        <f>+G39+(365*5)</f>
        <v>42826</v>
      </c>
      <c r="I39" s="75" t="s">
        <v>101</v>
      </c>
      <c r="J39" s="138">
        <v>2012</v>
      </c>
      <c r="K39" s="77" t="str">
        <f>+J39&amp; " "&amp;B39</f>
        <v>2012 MoU</v>
      </c>
    </row>
    <row r="40" spans="1:11" s="76" customFormat="1" ht="36" x14ac:dyDescent="0.2">
      <c r="A40" s="201">
        <f>+A39+1</f>
        <v>34</v>
      </c>
      <c r="B40" s="74" t="s">
        <v>50</v>
      </c>
      <c r="C40" s="79" t="s">
        <v>1232</v>
      </c>
      <c r="D40" s="206" t="s">
        <v>1233</v>
      </c>
      <c r="E40" s="206" t="s">
        <v>444</v>
      </c>
      <c r="F40" s="79" t="s">
        <v>1234</v>
      </c>
      <c r="G40" s="81">
        <v>41033</v>
      </c>
      <c r="H40" s="110">
        <f>+G40+(365*5)</f>
        <v>42858</v>
      </c>
      <c r="I40" s="75" t="s">
        <v>101</v>
      </c>
      <c r="J40" s="138">
        <v>2012</v>
      </c>
      <c r="K40" s="77" t="str">
        <f>+J40&amp; " "&amp;B40</f>
        <v>2012 MoU</v>
      </c>
    </row>
    <row r="41" spans="1:11" s="76" customFormat="1" ht="15" customHeight="1" x14ac:dyDescent="0.2">
      <c r="A41" s="201">
        <f>+A40+1</f>
        <v>35</v>
      </c>
      <c r="B41" s="74" t="s">
        <v>50</v>
      </c>
      <c r="C41" s="79" t="s">
        <v>1126</v>
      </c>
      <c r="D41" s="206" t="s">
        <v>1127</v>
      </c>
      <c r="E41" s="206" t="s">
        <v>444</v>
      </c>
      <c r="F41" s="79" t="s">
        <v>1132</v>
      </c>
      <c r="G41" s="81">
        <v>41038</v>
      </c>
      <c r="H41" s="110">
        <f>+G41+(365*4)</f>
        <v>42498</v>
      </c>
      <c r="I41" s="75" t="s">
        <v>1128</v>
      </c>
      <c r="J41" s="138">
        <v>2012</v>
      </c>
      <c r="K41" s="77" t="str">
        <f>+J41&amp; " "&amp;B41</f>
        <v>2012 MoU</v>
      </c>
    </row>
    <row r="42" spans="1:11" s="77" customFormat="1" x14ac:dyDescent="0.2">
      <c r="A42" s="201">
        <f>+A41+1</f>
        <v>36</v>
      </c>
      <c r="B42" s="74" t="s">
        <v>50</v>
      </c>
      <c r="C42" s="207" t="s">
        <v>1122</v>
      </c>
      <c r="D42" s="206" t="s">
        <v>1123</v>
      </c>
      <c r="E42" s="277" t="s">
        <v>444</v>
      </c>
      <c r="F42" s="79" t="s">
        <v>1124</v>
      </c>
      <c r="G42" s="81">
        <v>41051</v>
      </c>
      <c r="H42" s="110">
        <f>+G42+(365*5)</f>
        <v>42876</v>
      </c>
      <c r="I42" s="75" t="s">
        <v>101</v>
      </c>
      <c r="J42" s="138">
        <v>2012</v>
      </c>
      <c r="K42" s="77" t="str">
        <f>+J42&amp; " "&amp;B42</f>
        <v>2012 MoU</v>
      </c>
    </row>
    <row r="43" spans="1:11" s="77" customFormat="1" ht="15" customHeight="1" x14ac:dyDescent="0.2">
      <c r="A43" s="201">
        <f>+A42+1</f>
        <v>37</v>
      </c>
      <c r="B43" s="74" t="s">
        <v>166</v>
      </c>
      <c r="C43" s="207" t="s">
        <v>1122</v>
      </c>
      <c r="D43" s="206" t="s">
        <v>1123</v>
      </c>
      <c r="E43" s="206" t="s">
        <v>444</v>
      </c>
      <c r="F43" s="79" t="s">
        <v>1190</v>
      </c>
      <c r="G43" s="81">
        <v>41051</v>
      </c>
      <c r="H43" s="110">
        <f>+G43+(365*5)</f>
        <v>42876</v>
      </c>
      <c r="I43" s="75" t="s">
        <v>1125</v>
      </c>
      <c r="J43" s="138">
        <v>2012</v>
      </c>
      <c r="K43" s="77" t="str">
        <f>+J43&amp; " "&amp;B43</f>
        <v>2012 PKS</v>
      </c>
    </row>
    <row r="44" spans="1:11" s="77" customFormat="1" ht="84" x14ac:dyDescent="0.2">
      <c r="A44" s="201">
        <f>+A43+1</f>
        <v>38</v>
      </c>
      <c r="B44" s="74" t="s">
        <v>50</v>
      </c>
      <c r="C44" s="79" t="s">
        <v>941</v>
      </c>
      <c r="D44" s="357" t="s">
        <v>942</v>
      </c>
      <c r="E44" s="277" t="s">
        <v>444</v>
      </c>
      <c r="F44" s="358" t="s">
        <v>943</v>
      </c>
      <c r="G44" s="81">
        <v>41094</v>
      </c>
      <c r="H44" s="110">
        <f>+G44+(365*5)</f>
        <v>42919</v>
      </c>
      <c r="I44" s="75" t="s">
        <v>944</v>
      </c>
      <c r="J44" s="129">
        <v>2012</v>
      </c>
      <c r="K44" s="76" t="str">
        <f>+J44&amp; " "&amp;B44</f>
        <v>2012 MoU</v>
      </c>
    </row>
    <row r="45" spans="1:11" s="76" customFormat="1" ht="22.5" x14ac:dyDescent="0.2">
      <c r="A45" s="201">
        <f>+A44+1</f>
        <v>39</v>
      </c>
      <c r="B45" s="74" t="s">
        <v>50</v>
      </c>
      <c r="C45" s="75" t="s">
        <v>1188</v>
      </c>
      <c r="D45" s="237" t="s">
        <v>1210</v>
      </c>
      <c r="E45" s="76" t="s">
        <v>444</v>
      </c>
      <c r="F45" s="207" t="s">
        <v>1211</v>
      </c>
      <c r="G45" s="80">
        <v>41180</v>
      </c>
      <c r="H45" s="80">
        <f>+G45+(365*5)</f>
        <v>43005</v>
      </c>
      <c r="I45" s="238" t="s">
        <v>1212</v>
      </c>
      <c r="J45" s="138">
        <v>2012</v>
      </c>
      <c r="K45" s="77" t="str">
        <f>+J45&amp; " "&amp;B45</f>
        <v>2012 MoU</v>
      </c>
    </row>
    <row r="46" spans="1:11" s="77" customFormat="1" x14ac:dyDescent="0.2">
      <c r="A46" s="322">
        <f>+A45+1</f>
        <v>40</v>
      </c>
      <c r="B46" s="243" t="s">
        <v>50</v>
      </c>
      <c r="C46" s="216" t="s">
        <v>1138</v>
      </c>
      <c r="D46" s="218" t="s">
        <v>1139</v>
      </c>
      <c r="E46" s="218" t="s">
        <v>444</v>
      </c>
      <c r="F46" s="216" t="s">
        <v>1140</v>
      </c>
      <c r="G46" s="217">
        <v>41246</v>
      </c>
      <c r="H46" s="219">
        <f>+G46+(365*5)</f>
        <v>43071</v>
      </c>
      <c r="I46" s="200" t="s">
        <v>101</v>
      </c>
      <c r="J46" s="138">
        <v>2012</v>
      </c>
      <c r="K46" s="77" t="str">
        <f>+J46&amp; " "&amp;B46</f>
        <v>2012 MoU</v>
      </c>
    </row>
    <row r="47" spans="1:11" s="202" customFormat="1" ht="48" x14ac:dyDescent="0.2">
      <c r="A47" s="201">
        <f>+A46+1</f>
        <v>41</v>
      </c>
      <c r="B47" s="74" t="s">
        <v>166</v>
      </c>
      <c r="C47" s="79" t="s">
        <v>1157</v>
      </c>
      <c r="D47" s="206" t="s">
        <v>1158</v>
      </c>
      <c r="E47" s="206" t="s">
        <v>444</v>
      </c>
      <c r="F47" s="79" t="s">
        <v>1159</v>
      </c>
      <c r="G47" s="81">
        <v>41218</v>
      </c>
      <c r="H47" s="110">
        <f>+G47+(365*5)</f>
        <v>43043</v>
      </c>
      <c r="I47" s="75" t="s">
        <v>1160</v>
      </c>
      <c r="J47" s="138">
        <v>2012</v>
      </c>
      <c r="K47" s="77" t="str">
        <f>+J47&amp; " "&amp;B47</f>
        <v>2012 PKS</v>
      </c>
    </row>
    <row r="48" spans="1:11" s="77" customFormat="1" ht="15" customHeight="1" x14ac:dyDescent="0.2">
      <c r="A48" s="201">
        <f>+A47+1</f>
        <v>42</v>
      </c>
      <c r="B48" s="74" t="s">
        <v>50</v>
      </c>
      <c r="C48" s="79" t="s">
        <v>1141</v>
      </c>
      <c r="D48" s="206" t="s">
        <v>1142</v>
      </c>
      <c r="E48" s="206" t="s">
        <v>444</v>
      </c>
      <c r="F48" s="79" t="s">
        <v>1143</v>
      </c>
      <c r="G48" s="81">
        <v>41249</v>
      </c>
      <c r="H48" s="110">
        <f>+G48+(365*5)</f>
        <v>43074</v>
      </c>
      <c r="I48" s="75" t="s">
        <v>101</v>
      </c>
      <c r="J48" s="138">
        <v>2012</v>
      </c>
      <c r="K48" s="77" t="str">
        <f>+J48&amp; " "&amp;B48</f>
        <v>2012 MoU</v>
      </c>
    </row>
    <row r="49" spans="1:11" s="77" customFormat="1" ht="36" x14ac:dyDescent="0.2">
      <c r="A49" s="201">
        <f>+A48+1</f>
        <v>43</v>
      </c>
      <c r="B49" s="74" t="s">
        <v>166</v>
      </c>
      <c r="C49" s="79" t="s">
        <v>1149</v>
      </c>
      <c r="D49" s="206" t="s">
        <v>1150</v>
      </c>
      <c r="E49" s="206" t="s">
        <v>444</v>
      </c>
      <c r="F49" s="79" t="s">
        <v>1151</v>
      </c>
      <c r="G49" s="81">
        <v>41249</v>
      </c>
      <c r="H49" s="110">
        <f>+G49+(365*5)</f>
        <v>43074</v>
      </c>
      <c r="I49" s="75" t="s">
        <v>1147</v>
      </c>
      <c r="J49" s="138">
        <v>2012</v>
      </c>
      <c r="K49" s="77" t="str">
        <f>+J49&amp; " "&amp;B49</f>
        <v>2012 PKS</v>
      </c>
    </row>
    <row r="50" spans="1:11" s="77" customFormat="1" ht="36" x14ac:dyDescent="0.2">
      <c r="A50" s="201">
        <f>+A49+1</f>
        <v>44</v>
      </c>
      <c r="B50" s="74" t="s">
        <v>166</v>
      </c>
      <c r="C50" s="79" t="s">
        <v>1153</v>
      </c>
      <c r="D50" s="206" t="s">
        <v>1154</v>
      </c>
      <c r="E50" s="206" t="s">
        <v>444</v>
      </c>
      <c r="F50" s="79" t="s">
        <v>1155</v>
      </c>
      <c r="G50" s="81">
        <v>41249</v>
      </c>
      <c r="H50" s="110">
        <f>+G50+(365*5)</f>
        <v>43074</v>
      </c>
      <c r="I50" s="75" t="s">
        <v>1147</v>
      </c>
      <c r="J50" s="138">
        <v>2012</v>
      </c>
      <c r="K50" s="77" t="str">
        <f>+J50&amp; " "&amp;B50</f>
        <v>2012 PKS</v>
      </c>
    </row>
    <row r="51" spans="1:11" s="77" customFormat="1" ht="36" x14ac:dyDescent="0.2">
      <c r="A51" s="201">
        <f>+A50+1</f>
        <v>45</v>
      </c>
      <c r="B51" s="74" t="s">
        <v>166</v>
      </c>
      <c r="C51" s="79" t="s">
        <v>1144</v>
      </c>
      <c r="D51" s="206" t="s">
        <v>1145</v>
      </c>
      <c r="E51" s="206" t="s">
        <v>444</v>
      </c>
      <c r="F51" s="79" t="s">
        <v>1146</v>
      </c>
      <c r="G51" s="81">
        <v>41249</v>
      </c>
      <c r="H51" s="110">
        <f>+G51+(365*5)</f>
        <v>43074</v>
      </c>
      <c r="I51" s="75" t="s">
        <v>1147</v>
      </c>
      <c r="J51" s="138">
        <v>2012</v>
      </c>
      <c r="K51" s="77" t="str">
        <f>+J51&amp; " "&amp;B51</f>
        <v>2012 PKS</v>
      </c>
    </row>
    <row r="52" spans="1:11" s="77" customFormat="1" x14ac:dyDescent="0.2">
      <c r="A52" s="201">
        <f>+A51+1</f>
        <v>46</v>
      </c>
      <c r="B52" s="74" t="s">
        <v>50</v>
      </c>
      <c r="C52" s="79" t="s">
        <v>1169</v>
      </c>
      <c r="D52" s="206" t="s">
        <v>1205</v>
      </c>
      <c r="E52" s="206" t="s">
        <v>444</v>
      </c>
      <c r="F52" s="79" t="s">
        <v>1206</v>
      </c>
      <c r="G52" s="81">
        <v>41257</v>
      </c>
      <c r="H52" s="208">
        <f>+G52+(365*5)</f>
        <v>43082</v>
      </c>
      <c r="I52" s="75" t="s">
        <v>101</v>
      </c>
      <c r="J52" s="129">
        <v>2012</v>
      </c>
      <c r="K52" s="77" t="str">
        <f>+J52&amp; " "&amp;B52</f>
        <v>2012 MoU</v>
      </c>
    </row>
    <row r="53" spans="1:11" s="77" customFormat="1" ht="48" x14ac:dyDescent="0.2">
      <c r="A53" s="201">
        <f>+A52+1</f>
        <v>47</v>
      </c>
      <c r="B53" s="74" t="s">
        <v>166</v>
      </c>
      <c r="C53" s="79" t="s">
        <v>1170</v>
      </c>
      <c r="D53" s="206" t="s">
        <v>1203</v>
      </c>
      <c r="E53" s="206" t="s">
        <v>444</v>
      </c>
      <c r="F53" s="79" t="s">
        <v>1204</v>
      </c>
      <c r="G53" s="81">
        <v>41257</v>
      </c>
      <c r="H53" s="208">
        <f>+G53+(365*5)</f>
        <v>43082</v>
      </c>
      <c r="I53" s="75" t="s">
        <v>1207</v>
      </c>
      <c r="J53" s="138">
        <v>2012</v>
      </c>
      <c r="K53" s="77" t="str">
        <f>+J53&amp; " "&amp;B53</f>
        <v>2012 PKS</v>
      </c>
    </row>
    <row r="54" spans="1:11" s="77" customFormat="1" x14ac:dyDescent="0.2">
      <c r="A54" s="201">
        <f>+A53+1</f>
        <v>48</v>
      </c>
      <c r="B54" s="74" t="s">
        <v>50</v>
      </c>
      <c r="C54" s="79" t="s">
        <v>1200</v>
      </c>
      <c r="D54" s="206" t="s">
        <v>1201</v>
      </c>
      <c r="E54" s="206" t="s">
        <v>444</v>
      </c>
      <c r="F54" s="79" t="s">
        <v>1202</v>
      </c>
      <c r="G54" s="81">
        <v>41302</v>
      </c>
      <c r="H54" s="208">
        <f>+G54+(365*5)</f>
        <v>43127</v>
      </c>
      <c r="I54" s="75" t="s">
        <v>101</v>
      </c>
      <c r="J54" s="138">
        <v>2013</v>
      </c>
      <c r="K54" s="77" t="str">
        <f>+J54&amp; " "&amp;B54</f>
        <v>2013 MoU</v>
      </c>
    </row>
    <row r="55" spans="1:11" s="77" customFormat="1" ht="24" x14ac:dyDescent="0.2">
      <c r="A55" s="201">
        <f>+A54+1</f>
        <v>49</v>
      </c>
      <c r="B55" s="74" t="s">
        <v>50</v>
      </c>
      <c r="C55" s="79" t="s">
        <v>1219</v>
      </c>
      <c r="D55" s="206" t="s">
        <v>1220</v>
      </c>
      <c r="E55" s="206" t="s">
        <v>444</v>
      </c>
      <c r="F55" s="79" t="s">
        <v>1221</v>
      </c>
      <c r="G55" s="81">
        <v>41334</v>
      </c>
      <c r="H55" s="80">
        <f>+G55+(365*5)</f>
        <v>43159</v>
      </c>
      <c r="I55" s="75" t="s">
        <v>101</v>
      </c>
      <c r="J55" s="138">
        <v>2013</v>
      </c>
      <c r="K55" s="77" t="str">
        <f>+J55&amp; " "&amp;B55</f>
        <v>2013 MoU</v>
      </c>
    </row>
    <row r="56" spans="1:11" s="76" customFormat="1" x14ac:dyDescent="0.2">
      <c r="A56" s="201">
        <f>+A55+1</f>
        <v>50</v>
      </c>
      <c r="B56" s="74" t="s">
        <v>50</v>
      </c>
      <c r="C56" s="79" t="s">
        <v>1311</v>
      </c>
      <c r="D56" s="206" t="s">
        <v>1312</v>
      </c>
      <c r="E56" s="206" t="s">
        <v>444</v>
      </c>
      <c r="F56" s="79" t="s">
        <v>1313</v>
      </c>
      <c r="G56" s="81">
        <v>41334</v>
      </c>
      <c r="H56" s="110">
        <f>+G56+(365*5)</f>
        <v>43159</v>
      </c>
      <c r="I56" s="75" t="s">
        <v>101</v>
      </c>
      <c r="J56" s="138">
        <v>2013</v>
      </c>
      <c r="K56" s="77" t="str">
        <f>+J56&amp; " "&amp;B56</f>
        <v>2013 MoU</v>
      </c>
    </row>
    <row r="57" spans="1:11" s="77" customFormat="1" ht="39.75" customHeight="1" x14ac:dyDescent="0.2">
      <c r="A57" s="201">
        <f>+A56+1</f>
        <v>51</v>
      </c>
      <c r="B57" s="74" t="s">
        <v>50</v>
      </c>
      <c r="C57" s="79" t="s">
        <v>1242</v>
      </c>
      <c r="D57" s="206" t="s">
        <v>1243</v>
      </c>
      <c r="E57" s="206" t="s">
        <v>444</v>
      </c>
      <c r="F57" s="79" t="s">
        <v>1244</v>
      </c>
      <c r="G57" s="81">
        <v>41351</v>
      </c>
      <c r="H57" s="110">
        <f>+G57+(365*5)</f>
        <v>43176</v>
      </c>
      <c r="I57" s="75" t="s">
        <v>101</v>
      </c>
      <c r="J57" s="138">
        <v>2013</v>
      </c>
      <c r="K57" s="77" t="str">
        <f>+J57&amp; " "&amp;B57</f>
        <v>2013 MoU</v>
      </c>
    </row>
    <row r="58" spans="1:11" s="77" customFormat="1" ht="48" x14ac:dyDescent="0.2">
      <c r="A58" s="201">
        <f>+A57+1</f>
        <v>52</v>
      </c>
      <c r="B58" s="244" t="s">
        <v>166</v>
      </c>
      <c r="C58" s="79" t="s">
        <v>1439</v>
      </c>
      <c r="D58" s="206" t="s">
        <v>1440</v>
      </c>
      <c r="E58" s="206" t="s">
        <v>444</v>
      </c>
      <c r="F58" s="79" t="s">
        <v>1441</v>
      </c>
      <c r="G58" s="81">
        <v>41355</v>
      </c>
      <c r="H58" s="110">
        <f>+G58+(365*4)</f>
        <v>42815</v>
      </c>
      <c r="I58" s="75" t="s">
        <v>1891</v>
      </c>
      <c r="J58" s="138">
        <v>2013</v>
      </c>
      <c r="K58" s="77" t="str">
        <f>+J58&amp; " "&amp;B58</f>
        <v>2013 PKS</v>
      </c>
    </row>
    <row r="59" spans="1:11" s="77" customFormat="1" ht="24" x14ac:dyDescent="0.2">
      <c r="A59" s="201">
        <f>+A58+1</f>
        <v>53</v>
      </c>
      <c r="B59" s="74" t="s">
        <v>50</v>
      </c>
      <c r="C59" s="79" t="s">
        <v>1226</v>
      </c>
      <c r="D59" s="206" t="s">
        <v>1227</v>
      </c>
      <c r="E59" s="206" t="s">
        <v>444</v>
      </c>
      <c r="F59" s="79" t="s">
        <v>1228</v>
      </c>
      <c r="G59" s="81">
        <v>41366</v>
      </c>
      <c r="H59" s="80">
        <f>+G59+(365*5)</f>
        <v>43191</v>
      </c>
      <c r="I59" s="75" t="s">
        <v>1229</v>
      </c>
      <c r="J59" s="138">
        <v>2013</v>
      </c>
      <c r="K59" s="77" t="str">
        <f>+J59&amp; " "&amp;B59</f>
        <v>2013 MoU</v>
      </c>
    </row>
    <row r="60" spans="1:11" s="77" customFormat="1" ht="24" x14ac:dyDescent="0.2">
      <c r="A60" s="201">
        <f>+A59+1</f>
        <v>54</v>
      </c>
      <c r="B60" s="227" t="s">
        <v>50</v>
      </c>
      <c r="C60" s="79" t="s">
        <v>1263</v>
      </c>
      <c r="D60" s="206" t="s">
        <v>1230</v>
      </c>
      <c r="E60" s="206" t="s">
        <v>444</v>
      </c>
      <c r="F60" s="79" t="s">
        <v>1231</v>
      </c>
      <c r="G60" s="81">
        <v>41368</v>
      </c>
      <c r="H60" s="110">
        <f>+G60+(365*5)</f>
        <v>43193</v>
      </c>
      <c r="I60" s="75" t="s">
        <v>101</v>
      </c>
      <c r="J60" s="129">
        <v>2013</v>
      </c>
      <c r="K60" s="76" t="str">
        <f>+J60&amp; " "&amp;B60</f>
        <v>2013 MoU</v>
      </c>
    </row>
    <row r="61" spans="1:11" s="77" customFormat="1" ht="24" x14ac:dyDescent="0.2">
      <c r="A61" s="201">
        <f>+A60+1</f>
        <v>55</v>
      </c>
      <c r="B61" s="227" t="s">
        <v>166</v>
      </c>
      <c r="C61" s="79" t="s">
        <v>1263</v>
      </c>
      <c r="D61" s="206" t="s">
        <v>1237</v>
      </c>
      <c r="E61" s="206" t="s">
        <v>444</v>
      </c>
      <c r="F61" s="79" t="s">
        <v>1235</v>
      </c>
      <c r="G61" s="81">
        <v>41368</v>
      </c>
      <c r="H61" s="110">
        <f>+G61+(365*5)</f>
        <v>43193</v>
      </c>
      <c r="I61" s="75" t="s">
        <v>2868</v>
      </c>
      <c r="J61" s="129">
        <v>2013</v>
      </c>
      <c r="K61" s="76" t="str">
        <f>+J61&amp; " "&amp;B61</f>
        <v>2013 PKS</v>
      </c>
    </row>
    <row r="62" spans="1:11" s="77" customFormat="1" ht="24" x14ac:dyDescent="0.2">
      <c r="A62" s="201">
        <f>+A61+1</f>
        <v>56</v>
      </c>
      <c r="B62" s="74" t="s">
        <v>166</v>
      </c>
      <c r="C62" s="79" t="s">
        <v>1263</v>
      </c>
      <c r="D62" s="206" t="s">
        <v>1238</v>
      </c>
      <c r="E62" s="206" t="s">
        <v>444</v>
      </c>
      <c r="F62" s="79" t="s">
        <v>1239</v>
      </c>
      <c r="G62" s="81">
        <v>41368</v>
      </c>
      <c r="H62" s="110">
        <f>+G62+(365*5)</f>
        <v>43193</v>
      </c>
      <c r="I62" s="75" t="s">
        <v>1240</v>
      </c>
      <c r="J62" s="129">
        <v>2013</v>
      </c>
      <c r="K62" s="76" t="str">
        <f>+J62&amp; " "&amp;B62</f>
        <v>2013 PKS</v>
      </c>
    </row>
    <row r="63" spans="1:11" s="77" customFormat="1" x14ac:dyDescent="0.2">
      <c r="A63" s="201">
        <f>+A62+1</f>
        <v>57</v>
      </c>
      <c r="B63" s="74" t="s">
        <v>50</v>
      </c>
      <c r="C63" s="79" t="s">
        <v>1260</v>
      </c>
      <c r="D63" s="206" t="s">
        <v>1261</v>
      </c>
      <c r="E63" s="206" t="s">
        <v>444</v>
      </c>
      <c r="F63" s="79" t="s">
        <v>1262</v>
      </c>
      <c r="G63" s="81">
        <v>41395</v>
      </c>
      <c r="H63" s="110">
        <f>+G63+(365*5)</f>
        <v>43220</v>
      </c>
      <c r="I63" s="75" t="s">
        <v>101</v>
      </c>
      <c r="J63" s="138">
        <v>2013</v>
      </c>
      <c r="K63" s="77" t="str">
        <f>+J63&amp; " "&amp;B63</f>
        <v>2013 MoU</v>
      </c>
    </row>
    <row r="64" spans="1:11" s="76" customFormat="1" ht="12.75" x14ac:dyDescent="0.2">
      <c r="A64" s="322">
        <f>+A63+1</f>
        <v>58</v>
      </c>
      <c r="B64" s="226" t="s">
        <v>50</v>
      </c>
      <c r="C64" s="359" t="s">
        <v>1264</v>
      </c>
      <c r="D64" s="360" t="s">
        <v>1464</v>
      </c>
      <c r="E64" s="360" t="s">
        <v>444</v>
      </c>
      <c r="F64" s="359" t="s">
        <v>1465</v>
      </c>
      <c r="G64" s="361">
        <v>41396</v>
      </c>
      <c r="H64" s="362">
        <f>+G64+(365*5)</f>
        <v>43221</v>
      </c>
      <c r="I64" s="158" t="s">
        <v>101</v>
      </c>
      <c r="J64" s="245">
        <v>2013</v>
      </c>
      <c r="K64" s="246" t="str">
        <f>+J64&amp; " "&amp;B64</f>
        <v>2013 MoU</v>
      </c>
    </row>
    <row r="65" spans="1:11" s="77" customFormat="1" x14ac:dyDescent="0.2">
      <c r="A65" s="201">
        <f>+A64+1</f>
        <v>59</v>
      </c>
      <c r="B65" s="244" t="s">
        <v>1301</v>
      </c>
      <c r="C65" s="79" t="s">
        <v>1436</v>
      </c>
      <c r="D65" s="206" t="s">
        <v>1437</v>
      </c>
      <c r="E65" s="206" t="s">
        <v>444</v>
      </c>
      <c r="F65" s="79" t="s">
        <v>1438</v>
      </c>
      <c r="G65" s="81">
        <v>41402</v>
      </c>
      <c r="H65" s="80">
        <f>+G65+(365*5)</f>
        <v>43227</v>
      </c>
      <c r="I65" s="75" t="s">
        <v>101</v>
      </c>
      <c r="J65" s="138">
        <v>2013</v>
      </c>
      <c r="K65" s="77" t="str">
        <f>+J65&amp; " "&amp;B65</f>
        <v xml:space="preserve">2013 MoU </v>
      </c>
    </row>
    <row r="66" spans="1:11" s="77" customFormat="1" x14ac:dyDescent="0.2">
      <c r="A66" s="201">
        <f>+A65+1</f>
        <v>60</v>
      </c>
      <c r="B66" s="74" t="s">
        <v>50</v>
      </c>
      <c r="C66" s="79" t="s">
        <v>1318</v>
      </c>
      <c r="D66" s="206" t="s">
        <v>1319</v>
      </c>
      <c r="E66" s="206" t="s">
        <v>444</v>
      </c>
      <c r="F66" s="79" t="s">
        <v>1320</v>
      </c>
      <c r="G66" s="81">
        <v>41402</v>
      </c>
      <c r="H66" s="110">
        <f>+G66+(365*5)</f>
        <v>43227</v>
      </c>
      <c r="I66" s="75" t="s">
        <v>101</v>
      </c>
      <c r="J66" s="138">
        <v>2013</v>
      </c>
      <c r="K66" s="77" t="str">
        <f>+J66&amp; " "&amp;B66</f>
        <v>2013 MoU</v>
      </c>
    </row>
    <row r="67" spans="1:11" s="77" customFormat="1" ht="12.75" x14ac:dyDescent="0.2">
      <c r="A67" s="201">
        <f>+A66+1</f>
        <v>61</v>
      </c>
      <c r="B67" s="227" t="s">
        <v>50</v>
      </c>
      <c r="C67" s="79" t="s">
        <v>1779</v>
      </c>
      <c r="D67" s="206" t="s">
        <v>1979</v>
      </c>
      <c r="E67" s="206" t="s">
        <v>444</v>
      </c>
      <c r="F67" s="206" t="s">
        <v>2723</v>
      </c>
      <c r="G67" s="80">
        <v>41411</v>
      </c>
      <c r="H67" s="110">
        <f>+G67+(365*3)</f>
        <v>42506</v>
      </c>
      <c r="I67" s="75" t="s">
        <v>101</v>
      </c>
      <c r="J67" s="138">
        <v>2013</v>
      </c>
      <c r="K67" s="77" t="str">
        <f>+J67&amp; " "&amp;B67</f>
        <v>2013 MoU</v>
      </c>
    </row>
    <row r="68" spans="1:11" s="77" customFormat="1" ht="24" x14ac:dyDescent="0.2">
      <c r="A68" s="201">
        <f>+A67+1</f>
        <v>62</v>
      </c>
      <c r="B68" s="227" t="s">
        <v>50</v>
      </c>
      <c r="C68" s="79" t="s">
        <v>1379</v>
      </c>
      <c r="D68" s="206" t="s">
        <v>1397</v>
      </c>
      <c r="E68" s="206" t="s">
        <v>444</v>
      </c>
      <c r="F68" s="206" t="s">
        <v>1388</v>
      </c>
      <c r="G68" s="80">
        <v>41416</v>
      </c>
      <c r="H68" s="110">
        <f>+G68+(365*5)</f>
        <v>43241</v>
      </c>
      <c r="I68" s="75" t="s">
        <v>101</v>
      </c>
      <c r="J68" s="138">
        <v>2013</v>
      </c>
      <c r="K68" s="77" t="str">
        <f>+J68&amp; " "&amp;B68</f>
        <v>2013 MoU</v>
      </c>
    </row>
    <row r="69" spans="1:11" s="77" customFormat="1" x14ac:dyDescent="0.2">
      <c r="A69" s="201">
        <f>+A68+1</f>
        <v>63</v>
      </c>
      <c r="B69" s="74" t="s">
        <v>166</v>
      </c>
      <c r="C69" s="79" t="s">
        <v>1329</v>
      </c>
      <c r="D69" s="206" t="s">
        <v>1330</v>
      </c>
      <c r="E69" s="206" t="s">
        <v>444</v>
      </c>
      <c r="F69" s="79" t="s">
        <v>1331</v>
      </c>
      <c r="G69" s="81">
        <v>41417</v>
      </c>
      <c r="H69" s="110">
        <f>+G69+(365*3)</f>
        <v>42512</v>
      </c>
      <c r="I69" s="75" t="s">
        <v>1332</v>
      </c>
      <c r="J69" s="138">
        <v>2013</v>
      </c>
      <c r="K69" s="77" t="str">
        <f>+J69&amp; " "&amp;B69</f>
        <v>2013 PKS</v>
      </c>
    </row>
    <row r="70" spans="1:11" s="77" customFormat="1" x14ac:dyDescent="0.2">
      <c r="A70" s="201">
        <f>+A69+1</f>
        <v>64</v>
      </c>
      <c r="B70" s="74" t="s">
        <v>50</v>
      </c>
      <c r="C70" s="79" t="s">
        <v>483</v>
      </c>
      <c r="D70" s="206" t="s">
        <v>1305</v>
      </c>
      <c r="E70" s="206" t="s">
        <v>444</v>
      </c>
      <c r="F70" s="79" t="s">
        <v>1306</v>
      </c>
      <c r="G70" s="81">
        <v>41428</v>
      </c>
      <c r="H70" s="110">
        <f>+G70+(365*5)</f>
        <v>43253</v>
      </c>
      <c r="I70" s="75" t="s">
        <v>101</v>
      </c>
      <c r="J70" s="138">
        <v>2013</v>
      </c>
      <c r="K70" s="77" t="str">
        <f>+J70&amp; " "&amp;B70</f>
        <v>2013 MoU</v>
      </c>
    </row>
    <row r="71" spans="1:11" s="77" customFormat="1" ht="24" x14ac:dyDescent="0.2">
      <c r="A71" s="201">
        <f>+A70+1</f>
        <v>65</v>
      </c>
      <c r="B71" s="74" t="s">
        <v>50</v>
      </c>
      <c r="C71" s="79" t="s">
        <v>1322</v>
      </c>
      <c r="D71" s="206" t="s">
        <v>1323</v>
      </c>
      <c r="E71" s="206" t="s">
        <v>444</v>
      </c>
      <c r="F71" s="79" t="s">
        <v>1324</v>
      </c>
      <c r="G71" s="81">
        <v>41429</v>
      </c>
      <c r="H71" s="110">
        <f>+G71+(365*5)</f>
        <v>43254</v>
      </c>
      <c r="I71" s="75" t="s">
        <v>101</v>
      </c>
      <c r="J71" s="138">
        <v>2013</v>
      </c>
      <c r="K71" s="77" t="str">
        <f>+J71&amp; " "&amp;B71</f>
        <v>2013 MoU</v>
      </c>
    </row>
    <row r="72" spans="1:11" s="76" customFormat="1" ht="36" x14ac:dyDescent="0.2">
      <c r="A72" s="201">
        <f>+A71+1</f>
        <v>66</v>
      </c>
      <c r="B72" s="74" t="s">
        <v>50</v>
      </c>
      <c r="C72" s="79" t="s">
        <v>1389</v>
      </c>
      <c r="D72" s="206" t="s">
        <v>1390</v>
      </c>
      <c r="E72" s="206" t="s">
        <v>444</v>
      </c>
      <c r="F72" s="79" t="s">
        <v>1391</v>
      </c>
      <c r="G72" s="81">
        <v>41452</v>
      </c>
      <c r="H72" s="110">
        <f>+G72+(365*5)</f>
        <v>43277</v>
      </c>
      <c r="I72" s="75" t="s">
        <v>1392</v>
      </c>
      <c r="J72" s="138">
        <v>2013</v>
      </c>
      <c r="K72" s="77" t="str">
        <f>+J72&amp; " "&amp;B72</f>
        <v>2013 MoU</v>
      </c>
    </row>
    <row r="73" spans="1:11" s="76" customFormat="1" x14ac:dyDescent="0.2">
      <c r="A73" s="201">
        <f>+A72+1</f>
        <v>67</v>
      </c>
      <c r="B73" s="74" t="s">
        <v>50</v>
      </c>
      <c r="C73" s="79" t="s">
        <v>1338</v>
      </c>
      <c r="D73" s="206" t="s">
        <v>1339</v>
      </c>
      <c r="E73" s="206" t="s">
        <v>444</v>
      </c>
      <c r="F73" s="79" t="s">
        <v>1340</v>
      </c>
      <c r="G73" s="81">
        <v>41459</v>
      </c>
      <c r="H73" s="110">
        <f>+G73+(365*5)</f>
        <v>43284</v>
      </c>
      <c r="I73" s="75" t="s">
        <v>101</v>
      </c>
      <c r="J73" s="138">
        <v>2013</v>
      </c>
      <c r="K73" s="77" t="str">
        <f>+J73&amp; " "&amp;B73</f>
        <v>2013 MoU</v>
      </c>
    </row>
    <row r="74" spans="1:11" s="77" customFormat="1" ht="60" x14ac:dyDescent="0.2">
      <c r="A74" s="201">
        <f>+A73+1</f>
        <v>68</v>
      </c>
      <c r="B74" s="74" t="s">
        <v>166</v>
      </c>
      <c r="C74" s="79" t="s">
        <v>1342</v>
      </c>
      <c r="D74" s="206" t="s">
        <v>1343</v>
      </c>
      <c r="E74" s="206" t="s">
        <v>444</v>
      </c>
      <c r="F74" s="79" t="s">
        <v>1344</v>
      </c>
      <c r="G74" s="81">
        <v>41459</v>
      </c>
      <c r="H74" s="110">
        <f>+G74+(365*5)</f>
        <v>43284</v>
      </c>
      <c r="I74" s="75" t="s">
        <v>1345</v>
      </c>
      <c r="J74" s="138">
        <v>2013</v>
      </c>
      <c r="K74" s="77" t="str">
        <f>+J74&amp; " "&amp;B74</f>
        <v>2013 PKS</v>
      </c>
    </row>
    <row r="75" spans="1:11" s="77" customFormat="1" ht="60" x14ac:dyDescent="0.2">
      <c r="A75" s="201">
        <f>+A74+1</f>
        <v>69</v>
      </c>
      <c r="B75" s="74" t="s">
        <v>166</v>
      </c>
      <c r="C75" s="79" t="s">
        <v>1341</v>
      </c>
      <c r="D75" s="206" t="s">
        <v>1346</v>
      </c>
      <c r="E75" s="206" t="s">
        <v>444</v>
      </c>
      <c r="F75" s="79" t="s">
        <v>1347</v>
      </c>
      <c r="G75" s="81">
        <v>41459</v>
      </c>
      <c r="H75" s="110">
        <f>+G75+(365*5)</f>
        <v>43284</v>
      </c>
      <c r="I75" s="75" t="s">
        <v>1345</v>
      </c>
      <c r="J75" s="138">
        <v>2013</v>
      </c>
      <c r="K75" s="77" t="str">
        <f>+J75&amp; " "&amp;B75</f>
        <v>2013 PKS</v>
      </c>
    </row>
    <row r="76" spans="1:11" s="77" customFormat="1" ht="65.25" customHeight="1" x14ac:dyDescent="0.2">
      <c r="A76" s="201">
        <f>+A75+1</f>
        <v>70</v>
      </c>
      <c r="B76" s="74" t="s">
        <v>166</v>
      </c>
      <c r="C76" s="79" t="s">
        <v>1348</v>
      </c>
      <c r="D76" s="206" t="s">
        <v>1349</v>
      </c>
      <c r="E76" s="206" t="s">
        <v>444</v>
      </c>
      <c r="F76" s="79" t="s">
        <v>1350</v>
      </c>
      <c r="G76" s="81">
        <v>41459</v>
      </c>
      <c r="H76" s="110">
        <f>+G76+(365*5)</f>
        <v>43284</v>
      </c>
      <c r="I76" s="75" t="s">
        <v>1352</v>
      </c>
      <c r="J76" s="138">
        <v>2013</v>
      </c>
      <c r="K76" s="77" t="str">
        <f>+J76&amp; " "&amp;B76</f>
        <v>2013 PKS</v>
      </c>
    </row>
    <row r="77" spans="1:11" s="77" customFormat="1" ht="60" x14ac:dyDescent="0.2">
      <c r="A77" s="201">
        <f>+A76+1</f>
        <v>71</v>
      </c>
      <c r="B77" s="74" t="s">
        <v>166</v>
      </c>
      <c r="C77" s="79" t="s">
        <v>1351</v>
      </c>
      <c r="D77" s="206" t="s">
        <v>1354</v>
      </c>
      <c r="E77" s="206" t="s">
        <v>444</v>
      </c>
      <c r="F77" s="79" t="s">
        <v>1355</v>
      </c>
      <c r="G77" s="81">
        <v>41459</v>
      </c>
      <c r="H77" s="110">
        <f>+G77+(365*5)</f>
        <v>43284</v>
      </c>
      <c r="I77" s="75" t="s">
        <v>1353</v>
      </c>
      <c r="J77" s="138">
        <v>2013</v>
      </c>
      <c r="K77" s="77" t="str">
        <f>+J77&amp; " "&amp;B77</f>
        <v>2013 PKS</v>
      </c>
    </row>
    <row r="78" spans="1:11" s="77" customFormat="1" ht="48" x14ac:dyDescent="0.2">
      <c r="A78" s="322">
        <f>+A77+1</f>
        <v>72</v>
      </c>
      <c r="B78" s="243" t="s">
        <v>166</v>
      </c>
      <c r="C78" s="216" t="s">
        <v>1356</v>
      </c>
      <c r="D78" s="218" t="s">
        <v>1357</v>
      </c>
      <c r="E78" s="218" t="s">
        <v>444</v>
      </c>
      <c r="F78" s="216" t="s">
        <v>1358</v>
      </c>
      <c r="G78" s="217">
        <v>41459</v>
      </c>
      <c r="H78" s="219">
        <f>+G78+(365*5)</f>
        <v>43284</v>
      </c>
      <c r="I78" s="200" t="s">
        <v>1359</v>
      </c>
      <c r="J78" s="138">
        <v>2013</v>
      </c>
      <c r="K78" s="77" t="str">
        <f>+J78&amp; " "&amp;B78</f>
        <v>2013 PKS</v>
      </c>
    </row>
    <row r="79" spans="1:11" s="77" customFormat="1" ht="48" x14ac:dyDescent="0.2">
      <c r="A79" s="201">
        <f>+A78+1</f>
        <v>73</v>
      </c>
      <c r="B79" s="74" t="s">
        <v>166</v>
      </c>
      <c r="C79" s="79" t="s">
        <v>1361</v>
      </c>
      <c r="D79" s="206" t="s">
        <v>1360</v>
      </c>
      <c r="E79" s="206" t="s">
        <v>444</v>
      </c>
      <c r="F79" s="79" t="s">
        <v>1358</v>
      </c>
      <c r="G79" s="81">
        <v>41459</v>
      </c>
      <c r="H79" s="110">
        <f>+G79+(365*5)</f>
        <v>43284</v>
      </c>
      <c r="I79" s="75" t="s">
        <v>1362</v>
      </c>
      <c r="J79" s="138">
        <v>2013</v>
      </c>
      <c r="K79" s="77" t="str">
        <f>+J79&amp; " "&amp;B79</f>
        <v>2013 PKS</v>
      </c>
    </row>
    <row r="80" spans="1:11" s="77" customFormat="1" ht="24" x14ac:dyDescent="0.2">
      <c r="A80" s="201">
        <f>+A79+1</f>
        <v>74</v>
      </c>
      <c r="B80" s="74" t="s">
        <v>50</v>
      </c>
      <c r="C80" s="79" t="s">
        <v>1380</v>
      </c>
      <c r="D80" s="206" t="s">
        <v>1382</v>
      </c>
      <c r="E80" s="206" t="s">
        <v>444</v>
      </c>
      <c r="F80" s="79" t="s">
        <v>1381</v>
      </c>
      <c r="G80" s="81">
        <v>41467</v>
      </c>
      <c r="H80" s="110">
        <f>+G80+(365*5)</f>
        <v>43292</v>
      </c>
      <c r="I80" s="75" t="s">
        <v>101</v>
      </c>
      <c r="J80" s="138">
        <v>2013</v>
      </c>
      <c r="K80" s="77" t="str">
        <f>+J80&amp; " "&amp;B80</f>
        <v>2013 MoU</v>
      </c>
    </row>
    <row r="81" spans="1:11" s="77" customFormat="1" ht="36" x14ac:dyDescent="0.2">
      <c r="A81" s="201">
        <f>+A80+1</f>
        <v>75</v>
      </c>
      <c r="B81" s="74" t="s">
        <v>50</v>
      </c>
      <c r="C81" s="79" t="s">
        <v>1371</v>
      </c>
      <c r="D81" s="206" t="s">
        <v>1372</v>
      </c>
      <c r="E81" s="206" t="s">
        <v>444</v>
      </c>
      <c r="F81" s="79" t="s">
        <v>1373</v>
      </c>
      <c r="G81" s="81">
        <v>41481</v>
      </c>
      <c r="H81" s="110">
        <f>+G81+(365*5)</f>
        <v>43306</v>
      </c>
      <c r="I81" s="75" t="s">
        <v>1374</v>
      </c>
      <c r="J81" s="138">
        <v>2013</v>
      </c>
      <c r="K81" s="77" t="str">
        <f>+J81&amp; " "&amp;B81</f>
        <v>2013 MoU</v>
      </c>
    </row>
    <row r="82" spans="1:11" s="77" customFormat="1" ht="60" x14ac:dyDescent="0.2">
      <c r="A82" s="201">
        <f>+A81+1</f>
        <v>76</v>
      </c>
      <c r="B82" s="74" t="s">
        <v>166</v>
      </c>
      <c r="C82" s="79" t="s">
        <v>1375</v>
      </c>
      <c r="D82" s="206" t="s">
        <v>1376</v>
      </c>
      <c r="E82" s="206" t="s">
        <v>444</v>
      </c>
      <c r="F82" s="79" t="s">
        <v>1377</v>
      </c>
      <c r="G82" s="81">
        <v>41481</v>
      </c>
      <c r="H82" s="110">
        <f>+G82+(365*5)</f>
        <v>43306</v>
      </c>
      <c r="I82" s="75" t="s">
        <v>1378</v>
      </c>
      <c r="J82" s="138">
        <v>2013</v>
      </c>
      <c r="K82" s="77" t="str">
        <f>+J82&amp; " "&amp;B82</f>
        <v>2013 PKS</v>
      </c>
    </row>
    <row r="83" spans="1:11" s="77" customFormat="1" ht="24" x14ac:dyDescent="0.2">
      <c r="A83" s="201">
        <f>+A82+1</f>
        <v>77</v>
      </c>
      <c r="B83" s="74" t="s">
        <v>50</v>
      </c>
      <c r="C83" s="79" t="s">
        <v>1387</v>
      </c>
      <c r="D83" s="206" t="s">
        <v>1398</v>
      </c>
      <c r="E83" s="206" t="s">
        <v>444</v>
      </c>
      <c r="F83" s="79" t="s">
        <v>1399</v>
      </c>
      <c r="G83" s="81">
        <v>41509</v>
      </c>
      <c r="H83" s="110">
        <f>+G83+(365*5)</f>
        <v>43334</v>
      </c>
      <c r="I83" s="75" t="s">
        <v>101</v>
      </c>
      <c r="J83" s="138">
        <v>2013</v>
      </c>
      <c r="K83" s="77" t="str">
        <f>+J83&amp; " "&amp;B83</f>
        <v>2013 MoU</v>
      </c>
    </row>
    <row r="84" spans="1:11" s="77" customFormat="1" ht="24" x14ac:dyDescent="0.2">
      <c r="A84" s="201">
        <f>+A83+1</f>
        <v>78</v>
      </c>
      <c r="B84" s="227" t="s">
        <v>50</v>
      </c>
      <c r="C84" s="79" t="s">
        <v>1566</v>
      </c>
      <c r="D84" s="206" t="s">
        <v>1580</v>
      </c>
      <c r="E84" s="206" t="s">
        <v>444</v>
      </c>
      <c r="F84" s="79" t="s">
        <v>1581</v>
      </c>
      <c r="G84" s="81">
        <v>41526</v>
      </c>
      <c r="H84" s="110">
        <f>+G84+(365*5)</f>
        <v>43351</v>
      </c>
      <c r="I84" s="75" t="s">
        <v>101</v>
      </c>
      <c r="J84" s="138">
        <v>2013</v>
      </c>
      <c r="K84" s="77" t="str">
        <f>+J84&amp; " "&amp;B84</f>
        <v>2013 MoU</v>
      </c>
    </row>
    <row r="85" spans="1:11" s="77" customFormat="1" ht="36" x14ac:dyDescent="0.2">
      <c r="A85" s="201">
        <f>+A84+1</f>
        <v>79</v>
      </c>
      <c r="B85" s="74" t="s">
        <v>50</v>
      </c>
      <c r="C85" s="79" t="s">
        <v>1400</v>
      </c>
      <c r="D85" s="357" t="s">
        <v>1401</v>
      </c>
      <c r="E85" s="277" t="s">
        <v>444</v>
      </c>
      <c r="F85" s="358" t="s">
        <v>1402</v>
      </c>
      <c r="G85" s="81">
        <v>41528</v>
      </c>
      <c r="H85" s="80">
        <f>+G85+(365*5)</f>
        <v>43353</v>
      </c>
      <c r="I85" s="75" t="s">
        <v>1403</v>
      </c>
      <c r="J85" s="138">
        <v>2013</v>
      </c>
      <c r="K85" s="77" t="str">
        <f>+J85&amp; " "&amp;B85</f>
        <v>2013 MoU</v>
      </c>
    </row>
    <row r="86" spans="1:11" s="77" customFormat="1" ht="24" x14ac:dyDescent="0.2">
      <c r="A86" s="201">
        <f>+A85+1</f>
        <v>80</v>
      </c>
      <c r="B86" s="74" t="s">
        <v>166</v>
      </c>
      <c r="C86" s="79" t="s">
        <v>1413</v>
      </c>
      <c r="D86" s="206" t="s">
        <v>1414</v>
      </c>
      <c r="E86" s="206" t="s">
        <v>444</v>
      </c>
      <c r="F86" s="79" t="s">
        <v>1415</v>
      </c>
      <c r="G86" s="81">
        <v>41533</v>
      </c>
      <c r="H86" s="80">
        <f>+G86+(365*3)</f>
        <v>42628</v>
      </c>
      <c r="I86" s="75" t="s">
        <v>1416</v>
      </c>
      <c r="J86" s="138">
        <v>2013</v>
      </c>
      <c r="K86" s="77" t="str">
        <f>+J86&amp; " "&amp;B86</f>
        <v>2013 PKS</v>
      </c>
    </row>
    <row r="87" spans="1:11" s="77" customFormat="1" ht="12.75" x14ac:dyDescent="0.2">
      <c r="A87" s="201">
        <f>+A86+1</f>
        <v>81</v>
      </c>
      <c r="B87" s="50" t="s">
        <v>236</v>
      </c>
      <c r="C87" s="71" t="s">
        <v>2724</v>
      </c>
      <c r="D87" s="99" t="s">
        <v>1697</v>
      </c>
      <c r="E87" s="99" t="s">
        <v>444</v>
      </c>
      <c r="F87" s="71" t="s">
        <v>1698</v>
      </c>
      <c r="G87" s="78" t="s">
        <v>1778</v>
      </c>
      <c r="H87" s="100" t="s">
        <v>1700</v>
      </c>
      <c r="I87" s="63" t="s">
        <v>2274</v>
      </c>
      <c r="J87" s="245">
        <v>2013</v>
      </c>
      <c r="K87" s="246" t="str">
        <f>+J87&amp; " "&amp;B87</f>
        <v>2013 ADD</v>
      </c>
    </row>
    <row r="88" spans="1:11" s="77" customFormat="1" ht="12.75" x14ac:dyDescent="0.2">
      <c r="A88" s="201">
        <f>+A87+1</f>
        <v>82</v>
      </c>
      <c r="B88" s="227" t="s">
        <v>50</v>
      </c>
      <c r="C88" s="79" t="s">
        <v>1442</v>
      </c>
      <c r="D88" s="206" t="s">
        <v>1443</v>
      </c>
      <c r="E88" s="206" t="s">
        <v>444</v>
      </c>
      <c r="F88" s="79" t="s">
        <v>1444</v>
      </c>
      <c r="G88" s="81">
        <v>41550</v>
      </c>
      <c r="H88" s="80">
        <f>+G88+(365*5)</f>
        <v>43375</v>
      </c>
      <c r="I88" s="75" t="s">
        <v>101</v>
      </c>
      <c r="J88" s="138">
        <v>2013</v>
      </c>
      <c r="K88" s="77" t="str">
        <f>+J88&amp; " "&amp;B88</f>
        <v>2013 MoU</v>
      </c>
    </row>
    <row r="89" spans="1:11" s="77" customFormat="1" ht="36" x14ac:dyDescent="0.2">
      <c r="A89" s="201">
        <f>+A88+1</f>
        <v>83</v>
      </c>
      <c r="B89" s="74" t="s">
        <v>50</v>
      </c>
      <c r="C89" s="79" t="s">
        <v>1417</v>
      </c>
      <c r="D89" s="206" t="s">
        <v>1418</v>
      </c>
      <c r="E89" s="206" t="s">
        <v>444</v>
      </c>
      <c r="F89" s="79" t="s">
        <v>1419</v>
      </c>
      <c r="G89" s="81">
        <v>41569</v>
      </c>
      <c r="H89" s="80">
        <f>+G89+(365*3)</f>
        <v>42664</v>
      </c>
      <c r="I89" s="75" t="s">
        <v>1420</v>
      </c>
      <c r="J89" s="138">
        <v>2013</v>
      </c>
      <c r="K89" s="77" t="str">
        <f>+J89&amp; " "&amp;B89</f>
        <v>2013 MoU</v>
      </c>
    </row>
    <row r="90" spans="1:11" s="77" customFormat="1" ht="24" x14ac:dyDescent="0.2">
      <c r="A90" s="201">
        <f>+A89+1</f>
        <v>84</v>
      </c>
      <c r="B90" s="74" t="s">
        <v>50</v>
      </c>
      <c r="C90" s="79" t="s">
        <v>2783</v>
      </c>
      <c r="D90" s="206" t="s">
        <v>1433</v>
      </c>
      <c r="E90" s="206" t="s">
        <v>444</v>
      </c>
      <c r="F90" s="79" t="s">
        <v>1434</v>
      </c>
      <c r="G90" s="81">
        <v>41577</v>
      </c>
      <c r="H90" s="80">
        <f>+G90+(365*5)</f>
        <v>43402</v>
      </c>
      <c r="I90" s="75" t="s">
        <v>101</v>
      </c>
      <c r="J90" s="138">
        <v>2013</v>
      </c>
      <c r="K90" s="77" t="str">
        <f>+J90&amp; " "&amp;B90</f>
        <v>2013 MoU</v>
      </c>
    </row>
    <row r="91" spans="1:11" s="77" customFormat="1" ht="24" x14ac:dyDescent="0.2">
      <c r="A91" s="201">
        <f>+A90+1</f>
        <v>85</v>
      </c>
      <c r="B91" s="227" t="s">
        <v>50</v>
      </c>
      <c r="C91" s="79" t="s">
        <v>1445</v>
      </c>
      <c r="D91" s="206" t="s">
        <v>1446</v>
      </c>
      <c r="E91" s="206" t="s">
        <v>444</v>
      </c>
      <c r="F91" s="79" t="s">
        <v>1447</v>
      </c>
      <c r="G91" s="81">
        <v>41589</v>
      </c>
      <c r="H91" s="80">
        <f>+G91+(365*5)</f>
        <v>43414</v>
      </c>
      <c r="I91" s="75" t="s">
        <v>101</v>
      </c>
      <c r="J91" s="138">
        <v>2013</v>
      </c>
      <c r="K91" s="77" t="str">
        <f>+J91&amp; " "&amp;B91</f>
        <v>2013 MoU</v>
      </c>
    </row>
    <row r="92" spans="1:11" s="77" customFormat="1" ht="48" x14ac:dyDescent="0.2">
      <c r="A92" s="201">
        <f>+A91+1</f>
        <v>86</v>
      </c>
      <c r="B92" s="227" t="s">
        <v>166</v>
      </c>
      <c r="C92" s="79" t="s">
        <v>1457</v>
      </c>
      <c r="D92" s="206" t="s">
        <v>1458</v>
      </c>
      <c r="E92" s="206" t="s">
        <v>444</v>
      </c>
      <c r="F92" s="79" t="s">
        <v>1459</v>
      </c>
      <c r="G92" s="81">
        <v>41618</v>
      </c>
      <c r="H92" s="80">
        <f>+G92+(365*4)</f>
        <v>43078</v>
      </c>
      <c r="I92" s="75" t="s">
        <v>2276</v>
      </c>
      <c r="J92" s="138">
        <v>2013</v>
      </c>
      <c r="K92" s="77" t="str">
        <f>+J92&amp; " "&amp;B92</f>
        <v>2013 PKS</v>
      </c>
    </row>
    <row r="93" spans="1:11" s="77" customFormat="1" ht="48" x14ac:dyDescent="0.2">
      <c r="A93" s="322">
        <f>+A92+1</f>
        <v>87</v>
      </c>
      <c r="B93" s="226" t="s">
        <v>50</v>
      </c>
      <c r="C93" s="216" t="s">
        <v>1531</v>
      </c>
      <c r="D93" s="218" t="s">
        <v>1532</v>
      </c>
      <c r="E93" s="218" t="s">
        <v>444</v>
      </c>
      <c r="F93" s="216" t="s">
        <v>1533</v>
      </c>
      <c r="G93" s="217">
        <v>41620</v>
      </c>
      <c r="H93" s="250">
        <f>+G93+(365*5)</f>
        <v>43445</v>
      </c>
      <c r="I93" s="200" t="s">
        <v>1534</v>
      </c>
      <c r="J93" s="138">
        <v>2013</v>
      </c>
      <c r="K93" s="77" t="str">
        <f>+J93&amp; " "&amp;B93</f>
        <v>2013 MoU</v>
      </c>
    </row>
    <row r="94" spans="1:11" s="77" customFormat="1" ht="24" x14ac:dyDescent="0.2">
      <c r="A94" s="201">
        <f>+A93+1</f>
        <v>88</v>
      </c>
      <c r="B94" s="227" t="s">
        <v>50</v>
      </c>
      <c r="C94" s="79" t="s">
        <v>1480</v>
      </c>
      <c r="D94" s="206" t="s">
        <v>1481</v>
      </c>
      <c r="E94" s="206" t="s">
        <v>444</v>
      </c>
      <c r="F94" s="79" t="s">
        <v>1482</v>
      </c>
      <c r="G94" s="81">
        <v>41625</v>
      </c>
      <c r="H94" s="80">
        <f>+G94+(365*5)</f>
        <v>43450</v>
      </c>
      <c r="I94" s="75" t="s">
        <v>1483</v>
      </c>
      <c r="J94" s="138">
        <v>2013</v>
      </c>
      <c r="K94" s="77" t="str">
        <f>+J94&amp; " "&amp;B94</f>
        <v>2013 MoU</v>
      </c>
    </row>
    <row r="95" spans="1:11" s="77" customFormat="1" ht="72" x14ac:dyDescent="0.2">
      <c r="A95" s="201">
        <f>+A94+1</f>
        <v>89</v>
      </c>
      <c r="B95" s="227" t="s">
        <v>166</v>
      </c>
      <c r="C95" s="79" t="s">
        <v>1671</v>
      </c>
      <c r="D95" s="206" t="s">
        <v>1672</v>
      </c>
      <c r="E95" s="206" t="s">
        <v>444</v>
      </c>
      <c r="F95" s="79" t="s">
        <v>1673</v>
      </c>
      <c r="G95" s="81">
        <v>41631</v>
      </c>
      <c r="H95" s="80">
        <f>+G95+(365*3)</f>
        <v>42726</v>
      </c>
      <c r="I95" s="75" t="s">
        <v>1674</v>
      </c>
      <c r="J95" s="138">
        <v>2013</v>
      </c>
      <c r="K95" s="77" t="str">
        <f>+J95&amp; " "&amp;B95</f>
        <v>2013 PKS</v>
      </c>
    </row>
    <row r="96" spans="1:11" s="77" customFormat="1" ht="61.5" customHeight="1" x14ac:dyDescent="0.2">
      <c r="A96" s="201">
        <f>+A95+1</f>
        <v>90</v>
      </c>
      <c r="B96" s="227" t="s">
        <v>50</v>
      </c>
      <c r="C96" s="79" t="s">
        <v>1755</v>
      </c>
      <c r="D96" s="206" t="s">
        <v>1756</v>
      </c>
      <c r="E96" s="206" t="s">
        <v>444</v>
      </c>
      <c r="F96" s="79" t="s">
        <v>1757</v>
      </c>
      <c r="G96" s="81">
        <v>41641</v>
      </c>
      <c r="H96" s="80">
        <f>+G96+(365*5)</f>
        <v>43466</v>
      </c>
      <c r="I96" s="75" t="s">
        <v>101</v>
      </c>
      <c r="J96" s="138">
        <v>2014</v>
      </c>
      <c r="K96" s="77" t="str">
        <f>+J96&amp; " "&amp;B96</f>
        <v>2014 MoU</v>
      </c>
    </row>
    <row r="97" spans="1:11" s="77" customFormat="1" ht="12.75" x14ac:dyDescent="0.2">
      <c r="A97" s="201">
        <f>+A96+1</f>
        <v>91</v>
      </c>
      <c r="B97" s="227" t="s">
        <v>50</v>
      </c>
      <c r="C97" s="79" t="s">
        <v>660</v>
      </c>
      <c r="D97" s="206" t="s">
        <v>1758</v>
      </c>
      <c r="E97" s="206" t="s">
        <v>444</v>
      </c>
      <c r="F97" s="79" t="s">
        <v>1759</v>
      </c>
      <c r="G97" s="81">
        <v>41673</v>
      </c>
      <c r="H97" s="80">
        <f>+G97+(365*5)</f>
        <v>43498</v>
      </c>
      <c r="I97" s="75" t="s">
        <v>101</v>
      </c>
      <c r="J97" s="138">
        <v>2014</v>
      </c>
      <c r="K97" s="77" t="str">
        <f>+J97&amp; " "&amp;B97</f>
        <v>2014 MoU</v>
      </c>
    </row>
    <row r="98" spans="1:11" s="77" customFormat="1" ht="12.75" x14ac:dyDescent="0.2">
      <c r="A98" s="201">
        <f>+A97+1</f>
        <v>92</v>
      </c>
      <c r="B98" s="227" t="s">
        <v>50</v>
      </c>
      <c r="C98" s="79" t="s">
        <v>1567</v>
      </c>
      <c r="D98" s="206" t="s">
        <v>1568</v>
      </c>
      <c r="E98" s="206" t="s">
        <v>444</v>
      </c>
      <c r="F98" s="79" t="s">
        <v>1569</v>
      </c>
      <c r="G98" s="81">
        <v>41674</v>
      </c>
      <c r="H98" s="80">
        <f>+G98+(365*5)</f>
        <v>43499</v>
      </c>
      <c r="I98" s="75" t="s">
        <v>101</v>
      </c>
      <c r="J98" s="138">
        <v>2014</v>
      </c>
      <c r="K98" s="77" t="str">
        <f>+J98&amp; " "&amp;B98</f>
        <v>2014 MoU</v>
      </c>
    </row>
    <row r="99" spans="1:11" s="77" customFormat="1" ht="36" x14ac:dyDescent="0.2">
      <c r="A99" s="201">
        <f>+A98+1</f>
        <v>93</v>
      </c>
      <c r="B99" s="227" t="s">
        <v>166</v>
      </c>
      <c r="C99" s="79" t="s">
        <v>1871</v>
      </c>
      <c r="D99" s="206" t="s">
        <v>1872</v>
      </c>
      <c r="E99" s="206" t="s">
        <v>444</v>
      </c>
      <c r="F99" s="79" t="s">
        <v>1873</v>
      </c>
      <c r="G99" s="81" t="s">
        <v>1874</v>
      </c>
      <c r="H99" s="80" t="s">
        <v>1875</v>
      </c>
      <c r="I99" s="75" t="s">
        <v>1876</v>
      </c>
      <c r="J99" s="138">
        <v>2014</v>
      </c>
      <c r="K99" s="77" t="str">
        <f>+J99&amp; " "&amp;B99</f>
        <v>2014 PKS</v>
      </c>
    </row>
    <row r="100" spans="1:11" s="77" customFormat="1" ht="84" x14ac:dyDescent="0.2">
      <c r="A100" s="201">
        <f>+A99+1</f>
        <v>94</v>
      </c>
      <c r="B100" s="227" t="s">
        <v>50</v>
      </c>
      <c r="C100" s="79" t="s">
        <v>1737</v>
      </c>
      <c r="D100" s="206" t="s">
        <v>1734</v>
      </c>
      <c r="E100" s="206" t="s">
        <v>444</v>
      </c>
      <c r="F100" s="79" t="s">
        <v>1735</v>
      </c>
      <c r="G100" s="81">
        <v>41684</v>
      </c>
      <c r="H100" s="80">
        <f>+G100+(365*5)</f>
        <v>43509</v>
      </c>
      <c r="I100" s="75" t="s">
        <v>1736</v>
      </c>
      <c r="J100" s="138">
        <v>2014</v>
      </c>
      <c r="K100" s="77" t="str">
        <f>+J100&amp; " "&amp;B100</f>
        <v>2014 MoU</v>
      </c>
    </row>
    <row r="101" spans="1:11" s="77" customFormat="1" ht="24" x14ac:dyDescent="0.2">
      <c r="A101" s="201">
        <f>+A100+1</f>
        <v>95</v>
      </c>
      <c r="B101" s="227" t="s">
        <v>166</v>
      </c>
      <c r="C101" s="79" t="s">
        <v>1480</v>
      </c>
      <c r="D101" s="206" t="s">
        <v>1596</v>
      </c>
      <c r="E101" s="206" t="s">
        <v>444</v>
      </c>
      <c r="F101" s="79" t="s">
        <v>1597</v>
      </c>
      <c r="G101" s="81">
        <v>41684</v>
      </c>
      <c r="H101" s="80">
        <f>+G101+(365*4)</f>
        <v>43144</v>
      </c>
      <c r="I101" s="75" t="s">
        <v>1483</v>
      </c>
      <c r="J101" s="138">
        <v>2014</v>
      </c>
      <c r="K101" s="77" t="str">
        <f>+J101&amp; " "&amp;B101</f>
        <v>2014 PKS</v>
      </c>
    </row>
    <row r="102" spans="1:11" s="77" customFormat="1" ht="24" x14ac:dyDescent="0.2">
      <c r="A102" s="201">
        <f>+A101+1</f>
        <v>96</v>
      </c>
      <c r="B102" s="227" t="s">
        <v>166</v>
      </c>
      <c r="C102" s="79" t="s">
        <v>1321</v>
      </c>
      <c r="D102" s="206" t="s">
        <v>1692</v>
      </c>
      <c r="E102" s="206" t="s">
        <v>444</v>
      </c>
      <c r="F102" s="79" t="s">
        <v>1693</v>
      </c>
      <c r="G102" s="81">
        <v>41694</v>
      </c>
      <c r="H102" s="80">
        <f>+G102+(365*2)</f>
        <v>42424</v>
      </c>
      <c r="I102" s="75" t="s">
        <v>1694</v>
      </c>
      <c r="J102" s="138">
        <v>2014</v>
      </c>
      <c r="K102" s="77" t="str">
        <f>+J102&amp; " "&amp;B102</f>
        <v>2014 PKS</v>
      </c>
    </row>
    <row r="103" spans="1:11" s="77" customFormat="1" ht="36" x14ac:dyDescent="0.2">
      <c r="A103" s="201">
        <f>+A102+1</f>
        <v>97</v>
      </c>
      <c r="B103" s="227" t="s">
        <v>50</v>
      </c>
      <c r="C103" s="79" t="s">
        <v>1921</v>
      </c>
      <c r="D103" s="206" t="s">
        <v>1922</v>
      </c>
      <c r="E103" s="206"/>
      <c r="F103" s="79" t="s">
        <v>1923</v>
      </c>
      <c r="G103" s="81">
        <v>41701</v>
      </c>
      <c r="H103" s="80">
        <f>+G103+(365*5)</f>
        <v>43526</v>
      </c>
      <c r="I103" s="75" t="s">
        <v>1924</v>
      </c>
      <c r="J103" s="138">
        <v>2014</v>
      </c>
      <c r="K103" s="77" t="str">
        <f>+J103&amp; " "&amp;B103</f>
        <v>2014 MoU</v>
      </c>
    </row>
    <row r="104" spans="1:11" s="77" customFormat="1" ht="12.75" x14ac:dyDescent="0.2">
      <c r="A104" s="201">
        <f>+A103+1</f>
        <v>98</v>
      </c>
      <c r="B104" s="227" t="s">
        <v>50</v>
      </c>
      <c r="C104" s="79" t="s">
        <v>135</v>
      </c>
      <c r="D104" s="206" t="s">
        <v>1667</v>
      </c>
      <c r="E104" s="206" t="s">
        <v>444</v>
      </c>
      <c r="F104" s="79" t="s">
        <v>1689</v>
      </c>
      <c r="G104" s="81">
        <v>41722</v>
      </c>
      <c r="H104" s="80">
        <f>+G104+(365*3)</f>
        <v>42817</v>
      </c>
      <c r="I104" s="75" t="s">
        <v>101</v>
      </c>
      <c r="J104" s="138">
        <v>2014</v>
      </c>
      <c r="K104" s="77" t="str">
        <f>+J104&amp; " "&amp;B104</f>
        <v>2014 MoU</v>
      </c>
    </row>
    <row r="105" spans="1:11" s="77" customFormat="1" ht="12.75" x14ac:dyDescent="0.2">
      <c r="A105" s="201">
        <f>+A104+1</f>
        <v>99</v>
      </c>
      <c r="B105" s="227" t="s">
        <v>50</v>
      </c>
      <c r="C105" s="79" t="s">
        <v>1668</v>
      </c>
      <c r="D105" s="206" t="s">
        <v>1669</v>
      </c>
      <c r="E105" s="206" t="s">
        <v>444</v>
      </c>
      <c r="F105" s="79" t="s">
        <v>1670</v>
      </c>
      <c r="G105" s="81">
        <v>41722</v>
      </c>
      <c r="H105" s="80">
        <f>+G105+(365*5)</f>
        <v>43547</v>
      </c>
      <c r="I105" s="75" t="s">
        <v>101</v>
      </c>
      <c r="J105" s="138">
        <v>2014</v>
      </c>
      <c r="K105" s="77" t="str">
        <f>+J105&amp; " "&amp;B105</f>
        <v>2014 MoU</v>
      </c>
    </row>
    <row r="106" spans="1:11" s="77" customFormat="1" ht="48" x14ac:dyDescent="0.2">
      <c r="A106" s="322">
        <f>+A105+1</f>
        <v>100</v>
      </c>
      <c r="B106" s="226" t="s">
        <v>50</v>
      </c>
      <c r="C106" s="216" t="s">
        <v>1731</v>
      </c>
      <c r="D106" s="218"/>
      <c r="E106" s="218" t="s">
        <v>444</v>
      </c>
      <c r="F106" s="216" t="s">
        <v>1732</v>
      </c>
      <c r="G106" s="217">
        <v>41751</v>
      </c>
      <c r="H106" s="250">
        <f>+G106+(365*5)</f>
        <v>43576</v>
      </c>
      <c r="I106" s="200" t="s">
        <v>1733</v>
      </c>
      <c r="J106" s="138">
        <v>2014</v>
      </c>
      <c r="K106" s="77" t="str">
        <f>+J106&amp; " "&amp;B106</f>
        <v>2014 MoU</v>
      </c>
    </row>
    <row r="107" spans="1:11" s="77" customFormat="1" ht="60" x14ac:dyDescent="0.2">
      <c r="A107" s="201">
        <f>+A106+1</f>
        <v>101</v>
      </c>
      <c r="B107" s="227" t="s">
        <v>50</v>
      </c>
      <c r="C107" s="79" t="s">
        <v>1754</v>
      </c>
      <c r="D107" s="206" t="s">
        <v>1738</v>
      </c>
      <c r="E107" s="206" t="s">
        <v>444</v>
      </c>
      <c r="F107" s="79" t="s">
        <v>1739</v>
      </c>
      <c r="G107" s="81">
        <v>41767</v>
      </c>
      <c r="H107" s="80">
        <f>+G107+(365*3)</f>
        <v>42862</v>
      </c>
      <c r="I107" s="75" t="s">
        <v>1740</v>
      </c>
      <c r="J107" s="138">
        <v>2014</v>
      </c>
      <c r="K107" s="77" t="str">
        <f>+J107&amp; " "&amp;B107</f>
        <v>2014 MoU</v>
      </c>
    </row>
    <row r="108" spans="1:11" s="77" customFormat="1" ht="48" x14ac:dyDescent="0.2">
      <c r="A108" s="201">
        <f>+A107+1</f>
        <v>102</v>
      </c>
      <c r="B108" s="227" t="s">
        <v>1741</v>
      </c>
      <c r="C108" s="79" t="s">
        <v>1754</v>
      </c>
      <c r="D108" s="206" t="s">
        <v>1747</v>
      </c>
      <c r="E108" s="206" t="s">
        <v>444</v>
      </c>
      <c r="F108" s="79" t="s">
        <v>1748</v>
      </c>
      <c r="G108" s="81">
        <v>41767</v>
      </c>
      <c r="H108" s="80">
        <f>+G108+(365*3)</f>
        <v>42862</v>
      </c>
      <c r="I108" s="75" t="s">
        <v>1749</v>
      </c>
      <c r="J108" s="138">
        <v>2014</v>
      </c>
      <c r="K108" s="77" t="str">
        <f>+J108&amp; " "&amp;B108</f>
        <v xml:space="preserve">2014 PKS </v>
      </c>
    </row>
    <row r="109" spans="1:11" s="287" customFormat="1" ht="24" x14ac:dyDescent="0.2">
      <c r="A109" s="201">
        <f>+A108+1</f>
        <v>103</v>
      </c>
      <c r="B109" s="227" t="s">
        <v>50</v>
      </c>
      <c r="C109" s="79" t="s">
        <v>1712</v>
      </c>
      <c r="D109" s="206" t="s">
        <v>1713</v>
      </c>
      <c r="E109" s="206" t="s">
        <v>444</v>
      </c>
      <c r="F109" s="79" t="s">
        <v>1714</v>
      </c>
      <c r="G109" s="81">
        <v>41768</v>
      </c>
      <c r="H109" s="80">
        <f>+G109+(365*3)</f>
        <v>42863</v>
      </c>
      <c r="I109" s="75" t="s">
        <v>1727</v>
      </c>
      <c r="J109" s="138">
        <v>2014</v>
      </c>
      <c r="K109" s="77" t="str">
        <f>+J109&amp; " "&amp;B109</f>
        <v>2014 MoU</v>
      </c>
    </row>
    <row r="110" spans="1:11" s="77" customFormat="1" x14ac:dyDescent="0.2">
      <c r="A110" s="201">
        <f>+A109+1</f>
        <v>104</v>
      </c>
      <c r="B110" s="324" t="s">
        <v>50</v>
      </c>
      <c r="C110" s="79" t="s">
        <v>1716</v>
      </c>
      <c r="D110" s="206"/>
      <c r="E110" s="206"/>
      <c r="F110" s="79"/>
      <c r="G110" s="81">
        <v>41768</v>
      </c>
      <c r="H110" s="80">
        <f>+G110+(365*3)</f>
        <v>42863</v>
      </c>
      <c r="I110" s="75"/>
      <c r="J110" s="138">
        <v>2014</v>
      </c>
      <c r="K110" s="77" t="str">
        <f>+J110&amp; " "&amp;B110</f>
        <v>2014 MoU</v>
      </c>
    </row>
    <row r="111" spans="1:11" s="77" customFormat="1" ht="36" x14ac:dyDescent="0.2">
      <c r="A111" s="201">
        <f>+A110+1</f>
        <v>105</v>
      </c>
      <c r="B111" s="227" t="s">
        <v>166</v>
      </c>
      <c r="C111" s="79" t="s">
        <v>1717</v>
      </c>
      <c r="D111" s="206" t="s">
        <v>1718</v>
      </c>
      <c r="E111" s="206" t="s">
        <v>444</v>
      </c>
      <c r="F111" s="79" t="s">
        <v>1719</v>
      </c>
      <c r="G111" s="81">
        <v>41768</v>
      </c>
      <c r="H111" s="80">
        <f>+G111+(365*3)</f>
        <v>42863</v>
      </c>
      <c r="I111" s="75" t="s">
        <v>1720</v>
      </c>
      <c r="J111" s="138">
        <v>2014</v>
      </c>
      <c r="K111" s="77" t="str">
        <f>+J111&amp; " "&amp;B111</f>
        <v>2014 PKS</v>
      </c>
    </row>
    <row r="112" spans="1:11" s="77" customFormat="1" ht="36" x14ac:dyDescent="0.2">
      <c r="A112" s="201">
        <f>+A111+1</f>
        <v>106</v>
      </c>
      <c r="B112" s="227" t="s">
        <v>166</v>
      </c>
      <c r="C112" s="79" t="s">
        <v>1717</v>
      </c>
      <c r="D112" s="206" t="s">
        <v>1721</v>
      </c>
      <c r="E112" s="206" t="s">
        <v>444</v>
      </c>
      <c r="F112" s="79" t="s">
        <v>1725</v>
      </c>
      <c r="G112" s="81">
        <v>41768</v>
      </c>
      <c r="H112" s="80">
        <f>+G112+(365*2)</f>
        <v>42498</v>
      </c>
      <c r="I112" s="75" t="s">
        <v>1722</v>
      </c>
      <c r="J112" s="138">
        <v>2014</v>
      </c>
      <c r="K112" s="77" t="str">
        <f>+J112&amp; " "&amp;B112</f>
        <v>2014 PKS</v>
      </c>
    </row>
    <row r="113" spans="1:16" s="77" customFormat="1" ht="36" x14ac:dyDescent="0.2">
      <c r="A113" s="201">
        <f>+A112+1</f>
        <v>107</v>
      </c>
      <c r="B113" s="227" t="s">
        <v>166</v>
      </c>
      <c r="C113" s="79" t="s">
        <v>1717</v>
      </c>
      <c r="D113" s="206" t="s">
        <v>1723</v>
      </c>
      <c r="E113" s="206" t="s">
        <v>444</v>
      </c>
      <c r="F113" s="79" t="s">
        <v>1724</v>
      </c>
      <c r="G113" s="81">
        <v>41768</v>
      </c>
      <c r="H113" s="80">
        <f>+G113+(365*3)</f>
        <v>42863</v>
      </c>
      <c r="I113" s="75" t="s">
        <v>1726</v>
      </c>
      <c r="J113" s="138">
        <v>2014</v>
      </c>
      <c r="K113" s="77" t="str">
        <f>+J113&amp; " "&amp;B113</f>
        <v>2014 PKS</v>
      </c>
    </row>
    <row r="114" spans="1:16" s="77" customFormat="1" ht="96" x14ac:dyDescent="0.2">
      <c r="A114" s="201">
        <f>+A113+1</f>
        <v>108</v>
      </c>
      <c r="B114" s="227" t="s">
        <v>50</v>
      </c>
      <c r="C114" s="79" t="s">
        <v>1893</v>
      </c>
      <c r="D114" s="206" t="s">
        <v>1894</v>
      </c>
      <c r="E114" s="206" t="s">
        <v>444</v>
      </c>
      <c r="F114" s="79" t="s">
        <v>1895</v>
      </c>
      <c r="G114" s="81">
        <v>41768</v>
      </c>
      <c r="H114" s="80">
        <f>+G114+(365*3)</f>
        <v>42863</v>
      </c>
      <c r="I114" s="75" t="s">
        <v>1896</v>
      </c>
      <c r="J114" s="138">
        <v>2014</v>
      </c>
      <c r="K114" s="77" t="str">
        <f>+J114&amp; " "&amp;B114</f>
        <v>2014 MoU</v>
      </c>
    </row>
    <row r="115" spans="1:16" s="77" customFormat="1" ht="12.75" x14ac:dyDescent="0.2">
      <c r="A115" s="201">
        <f>+A114+1</f>
        <v>109</v>
      </c>
      <c r="B115" s="227" t="s">
        <v>50</v>
      </c>
      <c r="C115" s="79" t="s">
        <v>1760</v>
      </c>
      <c r="D115" s="206" t="s">
        <v>1761</v>
      </c>
      <c r="E115" s="206" t="s">
        <v>444</v>
      </c>
      <c r="F115" s="79" t="s">
        <v>1762</v>
      </c>
      <c r="G115" s="81">
        <v>41775</v>
      </c>
      <c r="H115" s="80">
        <f>+G115+(365*5)</f>
        <v>43600</v>
      </c>
      <c r="I115" s="75" t="s">
        <v>101</v>
      </c>
      <c r="J115" s="138">
        <v>2014</v>
      </c>
      <c r="K115" s="77" t="str">
        <f>+J115&amp; " "&amp;B115</f>
        <v>2014 MoU</v>
      </c>
    </row>
    <row r="116" spans="1:16" s="299" customFormat="1" ht="36" x14ac:dyDescent="0.2">
      <c r="A116" s="201">
        <f>+A115+1</f>
        <v>110</v>
      </c>
      <c r="B116" s="227" t="s">
        <v>50</v>
      </c>
      <c r="C116" s="79" t="s">
        <v>1927</v>
      </c>
      <c r="D116" s="206" t="s">
        <v>1928</v>
      </c>
      <c r="E116" s="206" t="s">
        <v>444</v>
      </c>
      <c r="F116" s="79" t="s">
        <v>1929</v>
      </c>
      <c r="G116" s="81">
        <v>41781</v>
      </c>
      <c r="H116" s="80">
        <f>+G116+(365*2)</f>
        <v>42511</v>
      </c>
      <c r="I116" s="75" t="s">
        <v>1930</v>
      </c>
      <c r="J116" s="138">
        <v>2014</v>
      </c>
      <c r="K116" s="77" t="str">
        <f>+J116&amp; " "&amp;B116</f>
        <v>2014 MoU</v>
      </c>
      <c r="L116" s="77"/>
      <c r="M116" s="77"/>
      <c r="N116" s="77"/>
      <c r="O116" s="77"/>
      <c r="P116" s="77"/>
    </row>
    <row r="117" spans="1:16" s="77" customFormat="1" ht="24" x14ac:dyDescent="0.2">
      <c r="A117" s="201">
        <f>+A116+1</f>
        <v>111</v>
      </c>
      <c r="B117" s="227" t="s">
        <v>166</v>
      </c>
      <c r="C117" s="79" t="s">
        <v>1980</v>
      </c>
      <c r="D117" s="206" t="s">
        <v>1981</v>
      </c>
      <c r="E117" s="206" t="s">
        <v>444</v>
      </c>
      <c r="F117" s="79" t="s">
        <v>1982</v>
      </c>
      <c r="G117" s="81" t="s">
        <v>1217</v>
      </c>
      <c r="H117" s="80" t="s">
        <v>1983</v>
      </c>
      <c r="I117" s="75" t="s">
        <v>119</v>
      </c>
      <c r="J117" s="138">
        <v>2014</v>
      </c>
      <c r="K117" s="77" t="str">
        <f>+J117&amp; " "&amp;B117</f>
        <v>2014 PKS</v>
      </c>
    </row>
    <row r="118" spans="1:16" s="77" customFormat="1" ht="24" x14ac:dyDescent="0.2">
      <c r="A118" s="201">
        <f>+A117+1</f>
        <v>112</v>
      </c>
      <c r="B118" s="42" t="s">
        <v>166</v>
      </c>
      <c r="C118" s="66" t="s">
        <v>2467</v>
      </c>
      <c r="D118" s="314" t="s">
        <v>2469</v>
      </c>
      <c r="E118" s="140" t="s">
        <v>444</v>
      </c>
      <c r="F118" s="314" t="s">
        <v>2470</v>
      </c>
      <c r="G118" s="141">
        <v>41857</v>
      </c>
      <c r="H118" s="141" t="s">
        <v>2471</v>
      </c>
      <c r="I118" s="66" t="s">
        <v>2472</v>
      </c>
      <c r="J118" s="53">
        <v>2014</v>
      </c>
      <c r="K118" s="53" t="str">
        <f>+J118&amp; " "&amp;B118</f>
        <v>2014 PKS</v>
      </c>
    </row>
    <row r="119" spans="1:16" ht="36" x14ac:dyDescent="0.2">
      <c r="A119" s="322">
        <f>+A118+1</f>
        <v>113</v>
      </c>
      <c r="B119" s="226" t="s">
        <v>166</v>
      </c>
      <c r="C119" s="216" t="s">
        <v>2018</v>
      </c>
      <c r="D119" s="218" t="s">
        <v>2019</v>
      </c>
      <c r="E119" s="218"/>
      <c r="F119" s="216"/>
      <c r="G119" s="217">
        <v>41870</v>
      </c>
      <c r="H119" s="250">
        <f>+G119+(365*3)</f>
        <v>42965</v>
      </c>
      <c r="I119" s="200" t="s">
        <v>2020</v>
      </c>
      <c r="J119" s="138">
        <v>2014</v>
      </c>
      <c r="K119" s="77" t="str">
        <f>+J119&amp; " "&amp;B119</f>
        <v>2014 PKS</v>
      </c>
    </row>
    <row r="120" spans="1:16" s="77" customFormat="1" ht="12.75" x14ac:dyDescent="0.2">
      <c r="A120" s="288">
        <f>+A119+1</f>
        <v>114</v>
      </c>
      <c r="B120" s="502" t="s">
        <v>50</v>
      </c>
      <c r="C120" s="345" t="s">
        <v>2038</v>
      </c>
      <c r="D120" s="352" t="s">
        <v>2039</v>
      </c>
      <c r="E120" s="352" t="s">
        <v>444</v>
      </c>
      <c r="F120" s="345" t="s">
        <v>2040</v>
      </c>
      <c r="G120" s="349">
        <v>41885</v>
      </c>
      <c r="H120" s="294">
        <f>+G120+(365*5)</f>
        <v>43710</v>
      </c>
      <c r="I120" s="290" t="s">
        <v>101</v>
      </c>
      <c r="J120" s="138">
        <v>2014</v>
      </c>
      <c r="K120" s="77" t="str">
        <f>+J120&amp; " "&amp;B120</f>
        <v>2014 MoU</v>
      </c>
    </row>
    <row r="121" spans="1:16" s="77" customFormat="1" ht="24" x14ac:dyDescent="0.2">
      <c r="A121" s="201">
        <f>+A120+1</f>
        <v>115</v>
      </c>
      <c r="B121" s="227" t="s">
        <v>50</v>
      </c>
      <c r="C121" s="79" t="s">
        <v>1903</v>
      </c>
      <c r="D121" s="206" t="s">
        <v>1904</v>
      </c>
      <c r="E121" s="206" t="s">
        <v>444</v>
      </c>
      <c r="F121" s="79" t="s">
        <v>1911</v>
      </c>
      <c r="G121" s="81">
        <v>41892</v>
      </c>
      <c r="H121" s="80">
        <f>+G121+(365*5)</f>
        <v>43717</v>
      </c>
      <c r="I121" s="75" t="s">
        <v>101</v>
      </c>
      <c r="J121" s="138">
        <v>2014</v>
      </c>
      <c r="K121" s="77" t="str">
        <f>+J121&amp; " "&amp;B121</f>
        <v>2014 MoU</v>
      </c>
    </row>
    <row r="122" spans="1:16" s="77" customFormat="1" ht="12.75" x14ac:dyDescent="0.2">
      <c r="A122" s="201">
        <f>+A121+1</f>
        <v>116</v>
      </c>
      <c r="B122" s="227" t="s">
        <v>50</v>
      </c>
      <c r="C122" s="79" t="s">
        <v>1931</v>
      </c>
      <c r="D122" s="206" t="s">
        <v>1932</v>
      </c>
      <c r="E122" s="206" t="s">
        <v>444</v>
      </c>
      <c r="F122" s="79" t="s">
        <v>1933</v>
      </c>
      <c r="G122" s="81">
        <v>41899</v>
      </c>
      <c r="H122" s="80">
        <f>+G122+(365*5)</f>
        <v>43724</v>
      </c>
      <c r="I122" s="75" t="s">
        <v>101</v>
      </c>
      <c r="J122" s="138">
        <v>2014</v>
      </c>
      <c r="K122" s="77" t="str">
        <f>+J122&amp; " "&amp;B122</f>
        <v>2014 MoU</v>
      </c>
    </row>
    <row r="123" spans="1:16" s="77" customFormat="1" ht="12.75" x14ac:dyDescent="0.2">
      <c r="A123" s="201">
        <f>+A122+1</f>
        <v>117</v>
      </c>
      <c r="B123" s="227" t="s">
        <v>50</v>
      </c>
      <c r="C123" s="79" t="s">
        <v>359</v>
      </c>
      <c r="D123" s="206" t="s">
        <v>1934</v>
      </c>
      <c r="E123" s="206" t="s">
        <v>444</v>
      </c>
      <c r="F123" s="79" t="s">
        <v>1935</v>
      </c>
      <c r="G123" s="81">
        <v>41900</v>
      </c>
      <c r="H123" s="80">
        <f>+G123+(365*5)</f>
        <v>43725</v>
      </c>
      <c r="I123" s="75" t="s">
        <v>101</v>
      </c>
      <c r="J123" s="138">
        <v>2014</v>
      </c>
      <c r="K123" s="77" t="str">
        <f>+J123&amp; " "&amp;B123</f>
        <v>2014 MoU</v>
      </c>
    </row>
    <row r="124" spans="1:16" s="77" customFormat="1" ht="12.75" x14ac:dyDescent="0.2">
      <c r="A124" s="201">
        <f>+A123+1</f>
        <v>118</v>
      </c>
      <c r="B124" s="227" t="s">
        <v>50</v>
      </c>
      <c r="C124" s="79" t="s">
        <v>2085</v>
      </c>
      <c r="D124" s="206" t="s">
        <v>2081</v>
      </c>
      <c r="E124" s="206"/>
      <c r="F124" s="79"/>
      <c r="G124" s="81">
        <v>41901</v>
      </c>
      <c r="H124" s="80">
        <f>+G124+(365*5)</f>
        <v>43726</v>
      </c>
      <c r="I124" s="75" t="s">
        <v>101</v>
      </c>
      <c r="J124" s="138">
        <v>2014</v>
      </c>
      <c r="K124" s="77" t="str">
        <f>+J124&amp; " "&amp;B124</f>
        <v>2014 MoU</v>
      </c>
    </row>
    <row r="125" spans="1:16" s="77" customFormat="1" ht="12.75" x14ac:dyDescent="0.2">
      <c r="A125" s="201">
        <f>+A124+1</f>
        <v>119</v>
      </c>
      <c r="B125" s="227" t="s">
        <v>236</v>
      </c>
      <c r="C125" s="79" t="s">
        <v>1970</v>
      </c>
      <c r="D125" s="206" t="s">
        <v>1993</v>
      </c>
      <c r="E125" s="206" t="s">
        <v>444</v>
      </c>
      <c r="F125" s="79" t="s">
        <v>1994</v>
      </c>
      <c r="G125" s="81">
        <v>41901</v>
      </c>
      <c r="H125" s="80">
        <f>+G125+(365*5)</f>
        <v>43726</v>
      </c>
      <c r="I125" s="75" t="s">
        <v>101</v>
      </c>
      <c r="J125" s="138">
        <v>2014</v>
      </c>
      <c r="K125" s="77" t="str">
        <f>+J125&amp; " "&amp;B125</f>
        <v>2014 ADD</v>
      </c>
    </row>
    <row r="126" spans="1:16" s="77" customFormat="1" ht="12.75" x14ac:dyDescent="0.2">
      <c r="A126" s="201">
        <f>+A125+1</f>
        <v>120</v>
      </c>
      <c r="B126" s="227" t="s">
        <v>50</v>
      </c>
      <c r="C126" s="79" t="s">
        <v>1936</v>
      </c>
      <c r="D126" s="206" t="s">
        <v>1937</v>
      </c>
      <c r="E126" s="206" t="s">
        <v>444</v>
      </c>
      <c r="F126" s="79" t="s">
        <v>1942</v>
      </c>
      <c r="G126" s="81">
        <v>41907</v>
      </c>
      <c r="H126" s="80">
        <f>+G126+(365*2)</f>
        <v>42637</v>
      </c>
      <c r="I126" s="75" t="s">
        <v>101</v>
      </c>
      <c r="J126" s="138">
        <v>2014</v>
      </c>
      <c r="K126" s="77" t="str">
        <f>+J126&amp; " "&amp;B126</f>
        <v>2014 MoU</v>
      </c>
    </row>
    <row r="127" spans="1:16" s="77" customFormat="1" ht="12.75" x14ac:dyDescent="0.2">
      <c r="A127" s="201">
        <f>+A126+1</f>
        <v>121</v>
      </c>
      <c r="B127" s="227" t="s">
        <v>50</v>
      </c>
      <c r="C127" s="79" t="s">
        <v>2053</v>
      </c>
      <c r="D127" s="206" t="s">
        <v>1938</v>
      </c>
      <c r="E127" s="206" t="s">
        <v>444</v>
      </c>
      <c r="F127" s="79" t="s">
        <v>1941</v>
      </c>
      <c r="G127" s="81">
        <v>41907</v>
      </c>
      <c r="H127" s="80">
        <f>+G127+(365*2)</f>
        <v>42637</v>
      </c>
      <c r="I127" s="75" t="s">
        <v>101</v>
      </c>
      <c r="J127" s="138">
        <v>2014</v>
      </c>
      <c r="K127" s="77" t="str">
        <f>+J127&amp; " "&amp;B127</f>
        <v>2014 MoU</v>
      </c>
    </row>
    <row r="128" spans="1:16" s="77" customFormat="1" ht="12.75" x14ac:dyDescent="0.2">
      <c r="A128" s="201">
        <f>+A127+1</f>
        <v>122</v>
      </c>
      <c r="B128" s="227" t="s">
        <v>50</v>
      </c>
      <c r="C128" s="79" t="s">
        <v>1943</v>
      </c>
      <c r="D128" s="206" t="s">
        <v>1939</v>
      </c>
      <c r="E128" s="206" t="s">
        <v>444</v>
      </c>
      <c r="F128" s="79" t="s">
        <v>1941</v>
      </c>
      <c r="G128" s="81">
        <v>41907</v>
      </c>
      <c r="H128" s="80">
        <f>+G128+(365*2)</f>
        <v>42637</v>
      </c>
      <c r="I128" s="75" t="s">
        <v>101</v>
      </c>
      <c r="J128" s="138">
        <v>2014</v>
      </c>
      <c r="K128" s="77" t="str">
        <f>+J128&amp; " "&amp;B128</f>
        <v>2014 MoU</v>
      </c>
    </row>
    <row r="129" spans="1:11" s="77" customFormat="1" ht="12.75" x14ac:dyDescent="0.2">
      <c r="A129" s="201">
        <f>+A128+1</f>
        <v>123</v>
      </c>
      <c r="B129" s="227" t="s">
        <v>50</v>
      </c>
      <c r="C129" s="79" t="s">
        <v>1976</v>
      </c>
      <c r="D129" s="206" t="s">
        <v>1977</v>
      </c>
      <c r="E129" s="206" t="s">
        <v>444</v>
      </c>
      <c r="F129" s="79" t="s">
        <v>1978</v>
      </c>
      <c r="G129" s="81">
        <v>41911</v>
      </c>
      <c r="H129" s="80">
        <f>+G129+(365*2)</f>
        <v>42641</v>
      </c>
      <c r="I129" s="75" t="s">
        <v>101</v>
      </c>
      <c r="J129" s="138">
        <v>2014</v>
      </c>
      <c r="K129" s="77" t="str">
        <f>+J129&amp; " "&amp;B129</f>
        <v>2014 MoU</v>
      </c>
    </row>
    <row r="130" spans="1:11" s="77" customFormat="1" ht="12.75" x14ac:dyDescent="0.2">
      <c r="A130" s="201">
        <f>+A129+1</f>
        <v>124</v>
      </c>
      <c r="B130" s="227" t="s">
        <v>50</v>
      </c>
      <c r="C130" s="79" t="s">
        <v>1944</v>
      </c>
      <c r="D130" s="206" t="s">
        <v>1945</v>
      </c>
      <c r="E130" s="206" t="s">
        <v>444</v>
      </c>
      <c r="F130" s="79" t="s">
        <v>1941</v>
      </c>
      <c r="G130" s="81">
        <v>41912</v>
      </c>
      <c r="H130" s="80">
        <f>+G130+(365*3)</f>
        <v>43007</v>
      </c>
      <c r="I130" s="75" t="s">
        <v>101</v>
      </c>
      <c r="J130" s="138">
        <v>2014</v>
      </c>
      <c r="K130" s="77" t="str">
        <f>+J130&amp; " "&amp;B130</f>
        <v>2014 MoU</v>
      </c>
    </row>
    <row r="131" spans="1:11" s="77" customFormat="1" ht="24" x14ac:dyDescent="0.2">
      <c r="A131" s="201">
        <f>+A130+1</f>
        <v>125</v>
      </c>
      <c r="B131" s="227" t="s">
        <v>50</v>
      </c>
      <c r="C131" s="79" t="s">
        <v>1925</v>
      </c>
      <c r="D131" s="206" t="s">
        <v>1926</v>
      </c>
      <c r="E131" s="206" t="s">
        <v>444</v>
      </c>
      <c r="F131" s="79"/>
      <c r="G131" s="81">
        <v>41918</v>
      </c>
      <c r="H131" s="80">
        <f>+G131+(365*5)</f>
        <v>43743</v>
      </c>
      <c r="I131" s="75" t="s">
        <v>101</v>
      </c>
      <c r="J131" s="138">
        <v>2014</v>
      </c>
      <c r="K131" s="77" t="str">
        <f>+J131&amp; " "&amp;B131</f>
        <v>2014 MoU</v>
      </c>
    </row>
    <row r="132" spans="1:11" s="77" customFormat="1" ht="36" x14ac:dyDescent="0.2">
      <c r="A132" s="201">
        <f>+A131+1</f>
        <v>126</v>
      </c>
      <c r="B132" s="227" t="s">
        <v>166</v>
      </c>
      <c r="C132" s="79" t="s">
        <v>2145</v>
      </c>
      <c r="D132" s="206" t="s">
        <v>2146</v>
      </c>
      <c r="E132" s="206" t="s">
        <v>444</v>
      </c>
      <c r="F132" s="79" t="s">
        <v>2147</v>
      </c>
      <c r="G132" s="81">
        <v>41918</v>
      </c>
      <c r="H132" s="80">
        <f>+G132+(365*4)</f>
        <v>43378</v>
      </c>
      <c r="I132" s="75" t="s">
        <v>2148</v>
      </c>
      <c r="J132" s="138">
        <v>2014</v>
      </c>
      <c r="K132" s="77" t="str">
        <f>+J132&amp; " "&amp;B132</f>
        <v>2014 PKS</v>
      </c>
    </row>
    <row r="133" spans="1:11" s="77" customFormat="1" ht="36" x14ac:dyDescent="0.2">
      <c r="A133" s="201">
        <f>+A132+1</f>
        <v>127</v>
      </c>
      <c r="B133" s="227" t="s">
        <v>166</v>
      </c>
      <c r="C133" s="79" t="s">
        <v>2149</v>
      </c>
      <c r="D133" s="206" t="s">
        <v>2150</v>
      </c>
      <c r="E133" s="206" t="s">
        <v>444</v>
      </c>
      <c r="F133" s="79" t="s">
        <v>2151</v>
      </c>
      <c r="G133" s="81">
        <v>41928</v>
      </c>
      <c r="H133" s="80">
        <f>+G133+(365*3.5)</f>
        <v>43205.5</v>
      </c>
      <c r="I133" s="75" t="s">
        <v>2273</v>
      </c>
      <c r="J133" s="138">
        <v>2014</v>
      </c>
      <c r="K133" s="77" t="str">
        <f>+J133&amp; " "&amp;B133</f>
        <v>2014 PKS</v>
      </c>
    </row>
    <row r="134" spans="1:11" s="77" customFormat="1" ht="48" x14ac:dyDescent="0.2">
      <c r="A134" s="201">
        <f>+A133+1</f>
        <v>128</v>
      </c>
      <c r="B134" s="227" t="s">
        <v>166</v>
      </c>
      <c r="C134" s="79" t="s">
        <v>1480</v>
      </c>
      <c r="D134" s="206" t="s">
        <v>2110</v>
      </c>
      <c r="E134" s="206" t="s">
        <v>444</v>
      </c>
      <c r="F134" s="79" t="s">
        <v>1991</v>
      </c>
      <c r="G134" s="81">
        <v>41936</v>
      </c>
      <c r="H134" s="80">
        <f>+G134+(365*4)</f>
        <v>43396</v>
      </c>
      <c r="I134" s="75" t="s">
        <v>1992</v>
      </c>
      <c r="J134" s="138">
        <v>2014</v>
      </c>
      <c r="K134" s="77" t="str">
        <f>+J134&amp; " "&amp;B134</f>
        <v>2014 PKS</v>
      </c>
    </row>
    <row r="135" spans="1:11" s="77" customFormat="1" ht="12.75" x14ac:dyDescent="0.2">
      <c r="A135" s="201">
        <f>+A134+1</f>
        <v>129</v>
      </c>
      <c r="B135" s="227" t="s">
        <v>166</v>
      </c>
      <c r="C135" s="79" t="s">
        <v>2002</v>
      </c>
      <c r="D135" s="206" t="s">
        <v>2003</v>
      </c>
      <c r="E135" s="206" t="s">
        <v>444</v>
      </c>
      <c r="F135" s="79" t="s">
        <v>2004</v>
      </c>
      <c r="G135" s="81">
        <v>41940</v>
      </c>
      <c r="H135" s="80" t="s">
        <v>2625</v>
      </c>
      <c r="I135" s="75" t="s">
        <v>2005</v>
      </c>
      <c r="J135" s="138">
        <v>2014</v>
      </c>
      <c r="K135" s="77" t="str">
        <f>+J135&amp; " "&amp;B135</f>
        <v>2014 PKS</v>
      </c>
    </row>
    <row r="136" spans="1:11" s="77" customFormat="1" ht="24" x14ac:dyDescent="0.2">
      <c r="A136" s="201">
        <f>+A135+1</f>
        <v>130</v>
      </c>
      <c r="B136" s="227" t="s">
        <v>1301</v>
      </c>
      <c r="C136" s="79" t="s">
        <v>2264</v>
      </c>
      <c r="D136" s="206" t="s">
        <v>2265</v>
      </c>
      <c r="E136" s="206" t="s">
        <v>444</v>
      </c>
      <c r="F136" s="79" t="s">
        <v>2266</v>
      </c>
      <c r="G136" s="81">
        <v>41946</v>
      </c>
      <c r="H136" s="80">
        <f>+G136+(365*3)</f>
        <v>43041</v>
      </c>
      <c r="I136" s="75" t="s">
        <v>101</v>
      </c>
      <c r="J136" s="138">
        <v>2014</v>
      </c>
      <c r="K136" s="77" t="str">
        <f>+J136&amp; " "&amp;B136</f>
        <v xml:space="preserve">2014 MoU </v>
      </c>
    </row>
    <row r="137" spans="1:11" s="77" customFormat="1" ht="36" x14ac:dyDescent="0.2">
      <c r="A137" s="201">
        <f>+A136+1</f>
        <v>131</v>
      </c>
      <c r="B137" s="227" t="s">
        <v>50</v>
      </c>
      <c r="C137" s="79" t="s">
        <v>1480</v>
      </c>
      <c r="D137" s="206" t="s">
        <v>2044</v>
      </c>
      <c r="E137" s="206" t="s">
        <v>444</v>
      </c>
      <c r="F137" s="79" t="s">
        <v>2045</v>
      </c>
      <c r="G137" s="81">
        <v>41946</v>
      </c>
      <c r="H137" s="80">
        <f>+G137+(365*4)</f>
        <v>43406</v>
      </c>
      <c r="I137" s="75" t="s">
        <v>2046</v>
      </c>
      <c r="J137" s="138">
        <v>2014</v>
      </c>
      <c r="K137" s="77" t="str">
        <f>+J137&amp; " "&amp;B137</f>
        <v>2014 MoU</v>
      </c>
    </row>
    <row r="138" spans="1:11" s="77" customFormat="1" ht="12.75" x14ac:dyDescent="0.2">
      <c r="A138" s="201">
        <f>+A137+1</f>
        <v>132</v>
      </c>
      <c r="B138" s="227" t="s">
        <v>50</v>
      </c>
      <c r="C138" s="79" t="s">
        <v>2050</v>
      </c>
      <c r="D138" s="206" t="s">
        <v>2051</v>
      </c>
      <c r="E138" s="206"/>
      <c r="F138" s="79"/>
      <c r="G138" s="81">
        <v>41948</v>
      </c>
      <c r="H138" s="80">
        <f>+G138+(365*5)</f>
        <v>43773</v>
      </c>
      <c r="I138" s="75" t="s">
        <v>101</v>
      </c>
      <c r="J138" s="138">
        <v>2014</v>
      </c>
      <c r="K138" s="77" t="str">
        <f>+J138&amp; " "&amp;B138</f>
        <v>2014 MoU</v>
      </c>
    </row>
    <row r="139" spans="1:11" s="77" customFormat="1" ht="48" x14ac:dyDescent="0.2">
      <c r="A139" s="201">
        <f>+A138+1</f>
        <v>133</v>
      </c>
      <c r="B139" s="227" t="s">
        <v>166</v>
      </c>
      <c r="C139" s="79" t="s">
        <v>1380</v>
      </c>
      <c r="D139" s="206" t="s">
        <v>2082</v>
      </c>
      <c r="E139" s="206" t="s">
        <v>444</v>
      </c>
      <c r="F139" s="79" t="s">
        <v>2083</v>
      </c>
      <c r="G139" s="81">
        <v>41949</v>
      </c>
      <c r="H139" s="80">
        <f>+G139+(365*4)</f>
        <v>43409</v>
      </c>
      <c r="I139" s="75" t="s">
        <v>2084</v>
      </c>
      <c r="J139" s="138">
        <v>2014</v>
      </c>
      <c r="K139" s="77" t="str">
        <f>+J139&amp; " "&amp;B139</f>
        <v>2014 PKS</v>
      </c>
    </row>
    <row r="140" spans="1:11" s="77" customFormat="1" ht="36" x14ac:dyDescent="0.2">
      <c r="A140" s="201">
        <f>+A139+1</f>
        <v>134</v>
      </c>
      <c r="B140" s="227" t="s">
        <v>50</v>
      </c>
      <c r="C140" s="79" t="s">
        <v>1998</v>
      </c>
      <c r="D140" s="206" t="s">
        <v>1999</v>
      </c>
      <c r="E140" s="206" t="s">
        <v>444</v>
      </c>
      <c r="F140" s="79" t="s">
        <v>2000</v>
      </c>
      <c r="G140" s="81">
        <v>41953</v>
      </c>
      <c r="H140" s="80">
        <f>+G140+(365*5)</f>
        <v>43778</v>
      </c>
      <c r="I140" s="75" t="s">
        <v>2001</v>
      </c>
      <c r="J140" s="138">
        <v>2014</v>
      </c>
      <c r="K140" s="77" t="str">
        <f>+J140&amp; " "&amp;B140</f>
        <v>2014 MoU</v>
      </c>
    </row>
    <row r="141" spans="1:11" s="77" customFormat="1" ht="12.75" x14ac:dyDescent="0.2">
      <c r="A141" s="322">
        <f>+A140+1</f>
        <v>135</v>
      </c>
      <c r="B141" s="226" t="s">
        <v>50</v>
      </c>
      <c r="C141" s="216" t="s">
        <v>2041</v>
      </c>
      <c r="D141" s="218" t="s">
        <v>2042</v>
      </c>
      <c r="E141" s="218" t="s">
        <v>444</v>
      </c>
      <c r="F141" s="216" t="s">
        <v>2043</v>
      </c>
      <c r="G141" s="217">
        <v>41960</v>
      </c>
      <c r="H141" s="250">
        <f>+G141+(365*3)</f>
        <v>43055</v>
      </c>
      <c r="I141" s="200" t="s">
        <v>101</v>
      </c>
      <c r="J141" s="138">
        <v>2014</v>
      </c>
      <c r="K141" s="77" t="str">
        <f>+J141&amp; " "&amp;B141</f>
        <v>2014 MoU</v>
      </c>
    </row>
    <row r="142" spans="1:11" s="77" customFormat="1" ht="12.75" x14ac:dyDescent="0.2">
      <c r="A142" s="288">
        <f>+A141+1</f>
        <v>136</v>
      </c>
      <c r="B142" s="502" t="s">
        <v>50</v>
      </c>
      <c r="C142" s="345" t="s">
        <v>1329</v>
      </c>
      <c r="D142" s="352" t="s">
        <v>2186</v>
      </c>
      <c r="E142" s="352" t="s">
        <v>444</v>
      </c>
      <c r="F142" s="345" t="s">
        <v>2187</v>
      </c>
      <c r="G142" s="349">
        <v>41960</v>
      </c>
      <c r="H142" s="294">
        <f>+G142+(365*2)</f>
        <v>42690</v>
      </c>
      <c r="I142" s="290" t="s">
        <v>101</v>
      </c>
      <c r="J142" s="138">
        <v>2014</v>
      </c>
      <c r="K142" s="77" t="str">
        <f>+J142&amp; " "&amp;B142</f>
        <v>2014 MoU</v>
      </c>
    </row>
    <row r="143" spans="1:11" s="77" customFormat="1" ht="36" x14ac:dyDescent="0.2">
      <c r="A143" s="201">
        <f>+A142+1</f>
        <v>137</v>
      </c>
      <c r="B143" s="227" t="s">
        <v>166</v>
      </c>
      <c r="C143" s="79" t="s">
        <v>2185</v>
      </c>
      <c r="D143" s="206" t="s">
        <v>2201</v>
      </c>
      <c r="E143" s="206" t="s">
        <v>444</v>
      </c>
      <c r="F143" s="79" t="s">
        <v>2202</v>
      </c>
      <c r="G143" s="81">
        <v>41960</v>
      </c>
      <c r="H143" s="80">
        <f>+G143+(365*2)</f>
        <v>42690</v>
      </c>
      <c r="I143" s="75" t="s">
        <v>2203</v>
      </c>
      <c r="J143" s="138">
        <v>2014</v>
      </c>
      <c r="K143" s="77" t="str">
        <f>+J143&amp; " "&amp;B143</f>
        <v>2014 PKS</v>
      </c>
    </row>
    <row r="144" spans="1:11" s="77" customFormat="1" ht="12.75" x14ac:dyDescent="0.2">
      <c r="A144" s="201">
        <f>+A143+1</f>
        <v>138</v>
      </c>
      <c r="B144" s="227" t="s">
        <v>166</v>
      </c>
      <c r="C144" s="79" t="s">
        <v>2185</v>
      </c>
      <c r="D144" s="206" t="s">
        <v>2188</v>
      </c>
      <c r="E144" s="206" t="s">
        <v>444</v>
      </c>
      <c r="F144" s="79" t="s">
        <v>2189</v>
      </c>
      <c r="G144" s="81">
        <v>41960</v>
      </c>
      <c r="H144" s="80">
        <f>+G144+(365*2)</f>
        <v>42690</v>
      </c>
      <c r="I144" s="75" t="s">
        <v>2190</v>
      </c>
      <c r="J144" s="138">
        <v>2014</v>
      </c>
      <c r="K144" s="77" t="str">
        <f>+J144&amp; " "&amp;B144</f>
        <v>2014 PKS</v>
      </c>
    </row>
    <row r="145" spans="1:11" s="77" customFormat="1" ht="24" x14ac:dyDescent="0.2">
      <c r="A145" s="201">
        <f>+A144+1</f>
        <v>139</v>
      </c>
      <c r="B145" s="227" t="s">
        <v>50</v>
      </c>
      <c r="C145" s="79" t="s">
        <v>2267</v>
      </c>
      <c r="D145" s="206" t="s">
        <v>2268</v>
      </c>
      <c r="E145" s="206" t="s">
        <v>444</v>
      </c>
      <c r="F145" s="79" t="s">
        <v>2270</v>
      </c>
      <c r="G145" s="81">
        <v>41984</v>
      </c>
      <c r="H145" s="80">
        <f>+G145+(365*2)</f>
        <v>42714</v>
      </c>
      <c r="I145" s="75" t="s">
        <v>101</v>
      </c>
      <c r="J145" s="138">
        <v>2014</v>
      </c>
      <c r="K145" s="77" t="str">
        <f>+J145&amp; " "&amp;B145</f>
        <v>2014 MoU</v>
      </c>
    </row>
    <row r="146" spans="1:11" s="77" customFormat="1" ht="36" x14ac:dyDescent="0.2">
      <c r="A146" s="201">
        <f>+A145+1</f>
        <v>140</v>
      </c>
      <c r="B146" s="227" t="s">
        <v>166</v>
      </c>
      <c r="C146" s="79" t="s">
        <v>2267</v>
      </c>
      <c r="D146" s="206" t="s">
        <v>2269</v>
      </c>
      <c r="E146" s="206" t="s">
        <v>444</v>
      </c>
      <c r="F146" s="79" t="s">
        <v>2271</v>
      </c>
      <c r="G146" s="81">
        <v>41984</v>
      </c>
      <c r="H146" s="80">
        <f>+G146+(365*2)</f>
        <v>42714</v>
      </c>
      <c r="I146" s="75" t="s">
        <v>2272</v>
      </c>
      <c r="J146" s="138">
        <v>2014</v>
      </c>
      <c r="K146" s="77" t="str">
        <f>+J146&amp; " "&amp;B146</f>
        <v>2014 PKS</v>
      </c>
    </row>
    <row r="147" spans="1:11" s="77" customFormat="1" ht="24" x14ac:dyDescent="0.2">
      <c r="A147" s="201">
        <f>+A146+1</f>
        <v>141</v>
      </c>
      <c r="B147" s="227" t="s">
        <v>166</v>
      </c>
      <c r="C147" s="79" t="s">
        <v>1460</v>
      </c>
      <c r="D147" s="206" t="s">
        <v>2142</v>
      </c>
      <c r="E147" s="206" t="s">
        <v>444</v>
      </c>
      <c r="F147" s="79" t="s">
        <v>2143</v>
      </c>
      <c r="G147" s="81">
        <v>41990</v>
      </c>
      <c r="H147" s="80">
        <f>+G147+(365*2)</f>
        <v>42720</v>
      </c>
      <c r="I147" s="75" t="s">
        <v>2144</v>
      </c>
      <c r="J147" s="138">
        <v>2014</v>
      </c>
      <c r="K147" s="77" t="str">
        <f>+J147&amp; " "&amp;B147</f>
        <v>2014 PKS</v>
      </c>
    </row>
    <row r="148" spans="1:11" s="77" customFormat="1" ht="24" x14ac:dyDescent="0.2">
      <c r="A148" s="201">
        <f>+A147+1</f>
        <v>142</v>
      </c>
      <c r="B148" s="227" t="s">
        <v>50</v>
      </c>
      <c r="C148" s="79" t="s">
        <v>2181</v>
      </c>
      <c r="D148" s="206" t="s">
        <v>2200</v>
      </c>
      <c r="E148" s="206" t="s">
        <v>444</v>
      </c>
      <c r="F148" s="79" t="s">
        <v>2182</v>
      </c>
      <c r="G148" s="81">
        <v>41992</v>
      </c>
      <c r="H148" s="80">
        <f>+G148+(365*3)</f>
        <v>43087</v>
      </c>
      <c r="I148" s="75" t="s">
        <v>101</v>
      </c>
      <c r="J148" s="138">
        <v>2014</v>
      </c>
      <c r="K148" s="77" t="str">
        <f>+J148&amp; " "&amp;B148</f>
        <v>2014 MoU</v>
      </c>
    </row>
    <row r="149" spans="1:11" s="77" customFormat="1" ht="24" x14ac:dyDescent="0.2">
      <c r="A149" s="201">
        <f>+A148+1</f>
        <v>143</v>
      </c>
      <c r="B149" s="227" t="s">
        <v>50</v>
      </c>
      <c r="C149" s="79" t="s">
        <v>2345</v>
      </c>
      <c r="D149" s="206" t="s">
        <v>2346</v>
      </c>
      <c r="E149" s="206" t="s">
        <v>444</v>
      </c>
      <c r="F149" s="79" t="s">
        <v>2347</v>
      </c>
      <c r="G149" s="81">
        <v>42010</v>
      </c>
      <c r="H149" s="80">
        <f>+G149+(365*3)</f>
        <v>43105</v>
      </c>
      <c r="I149" s="75" t="s">
        <v>101</v>
      </c>
      <c r="J149" s="138">
        <v>2015</v>
      </c>
      <c r="K149" s="77" t="str">
        <f>+J149&amp; " "&amp;B149</f>
        <v>2015 MoU</v>
      </c>
    </row>
    <row r="150" spans="1:11" s="77" customFormat="1" ht="12.75" x14ac:dyDescent="0.2">
      <c r="A150" s="201">
        <f>+A149+1</f>
        <v>144</v>
      </c>
      <c r="B150" s="227" t="s">
        <v>50</v>
      </c>
      <c r="C150" s="79" t="s">
        <v>2139</v>
      </c>
      <c r="D150" s="206" t="s">
        <v>2140</v>
      </c>
      <c r="E150" s="206" t="s">
        <v>444</v>
      </c>
      <c r="F150" s="79" t="s">
        <v>2141</v>
      </c>
      <c r="G150" s="81">
        <v>42016</v>
      </c>
      <c r="H150" s="80">
        <f>+G150+(365*3)</f>
        <v>43111</v>
      </c>
      <c r="I150" s="75" t="s">
        <v>101</v>
      </c>
      <c r="J150" s="138">
        <v>2015</v>
      </c>
      <c r="K150" s="77" t="str">
        <f>+J150&amp; " "&amp;B150</f>
        <v>2015 MoU</v>
      </c>
    </row>
    <row r="151" spans="1:11" s="77" customFormat="1" ht="36" x14ac:dyDescent="0.2">
      <c r="A151" s="201">
        <f>+A150+1</f>
        <v>145</v>
      </c>
      <c r="B151" s="227" t="s">
        <v>166</v>
      </c>
      <c r="C151" s="79" t="s">
        <v>2351</v>
      </c>
      <c r="D151" s="206" t="s">
        <v>2352</v>
      </c>
      <c r="E151" s="206" t="s">
        <v>444</v>
      </c>
      <c r="F151" s="79" t="s">
        <v>2353</v>
      </c>
      <c r="G151" s="81">
        <v>42017</v>
      </c>
      <c r="H151" s="80">
        <f>+G151+(365*1.5)</f>
        <v>42564.5</v>
      </c>
      <c r="I151" s="75" t="s">
        <v>2354</v>
      </c>
      <c r="J151" s="138">
        <v>2015</v>
      </c>
      <c r="K151" s="77" t="str">
        <f>+J151&amp; " "&amp;B151</f>
        <v>2015 PKS</v>
      </c>
    </row>
    <row r="152" spans="1:11" s="77" customFormat="1" ht="36" x14ac:dyDescent="0.2">
      <c r="A152" s="201">
        <f>+A151+1</f>
        <v>146</v>
      </c>
      <c r="B152" s="227" t="s">
        <v>50</v>
      </c>
      <c r="C152" s="79" t="s">
        <v>2357</v>
      </c>
      <c r="D152" s="206" t="s">
        <v>2358</v>
      </c>
      <c r="E152" s="206" t="s">
        <v>444</v>
      </c>
      <c r="F152" s="79" t="s">
        <v>2359</v>
      </c>
      <c r="G152" s="81">
        <v>42038</v>
      </c>
      <c r="H152" s="80">
        <f>+G152+(365*5)</f>
        <v>43863</v>
      </c>
      <c r="I152" s="75" t="s">
        <v>101</v>
      </c>
      <c r="J152" s="138">
        <v>2015</v>
      </c>
      <c r="K152" s="77" t="str">
        <f>+J152&amp; " "&amp;B152</f>
        <v>2015 MoU</v>
      </c>
    </row>
    <row r="153" spans="1:11" s="77" customFormat="1" ht="48" x14ac:dyDescent="0.2">
      <c r="A153" s="201">
        <f>+A152+1</f>
        <v>147</v>
      </c>
      <c r="B153" s="227" t="s">
        <v>50</v>
      </c>
      <c r="C153" s="79" t="s">
        <v>2364</v>
      </c>
      <c r="D153" s="206" t="s">
        <v>2365</v>
      </c>
      <c r="E153" s="206" t="s">
        <v>444</v>
      </c>
      <c r="F153" s="79" t="s">
        <v>2366</v>
      </c>
      <c r="G153" s="81">
        <v>42044</v>
      </c>
      <c r="H153" s="80">
        <f>+G153+(365*5)</f>
        <v>43869</v>
      </c>
      <c r="I153" s="75" t="s">
        <v>101</v>
      </c>
      <c r="J153" s="138">
        <v>2015</v>
      </c>
      <c r="K153" s="77" t="str">
        <f>+J153&amp; " "&amp;B153</f>
        <v>2015 MoU</v>
      </c>
    </row>
    <row r="154" spans="1:11" s="77" customFormat="1" ht="12.75" x14ac:dyDescent="0.2">
      <c r="A154" s="201">
        <f>+A153+1</f>
        <v>148</v>
      </c>
      <c r="B154" s="227" t="s">
        <v>50</v>
      </c>
      <c r="C154" s="79" t="s">
        <v>2254</v>
      </c>
      <c r="D154" s="206" t="s">
        <v>2255</v>
      </c>
      <c r="E154" s="206" t="s">
        <v>444</v>
      </c>
      <c r="F154" s="79"/>
      <c r="G154" s="81">
        <v>42052</v>
      </c>
      <c r="H154" s="80">
        <f>+G154+(365*3)</f>
        <v>43147</v>
      </c>
      <c r="I154" s="75" t="s">
        <v>101</v>
      </c>
      <c r="J154" s="138">
        <v>2015</v>
      </c>
      <c r="K154" s="77" t="str">
        <f>+J154&amp; " "&amp;B154</f>
        <v>2015 MoU</v>
      </c>
    </row>
    <row r="155" spans="1:11" s="77" customFormat="1" ht="12.75" x14ac:dyDescent="0.2">
      <c r="A155" s="201">
        <f>+A154+1</f>
        <v>149</v>
      </c>
      <c r="B155" s="227" t="s">
        <v>50</v>
      </c>
      <c r="C155" s="79" t="s">
        <v>2327</v>
      </c>
      <c r="D155" s="206" t="s">
        <v>2328</v>
      </c>
      <c r="E155" s="206" t="s">
        <v>444</v>
      </c>
      <c r="F155" s="79" t="s">
        <v>2329</v>
      </c>
      <c r="G155" s="81">
        <v>42052</v>
      </c>
      <c r="H155" s="80">
        <f>+G155+(365*3)</f>
        <v>43147</v>
      </c>
      <c r="I155" s="75" t="s">
        <v>101</v>
      </c>
      <c r="J155" s="138">
        <v>2015</v>
      </c>
      <c r="K155" s="77" t="str">
        <f>+J155&amp; " "&amp;B155</f>
        <v>2015 MoU</v>
      </c>
    </row>
    <row r="156" spans="1:11" s="77" customFormat="1" ht="12.75" x14ac:dyDescent="0.2">
      <c r="A156" s="201">
        <f>+A155+1</f>
        <v>150</v>
      </c>
      <c r="B156" s="227" t="s">
        <v>50</v>
      </c>
      <c r="C156" s="79" t="s">
        <v>2285</v>
      </c>
      <c r="D156" s="206" t="s">
        <v>2286</v>
      </c>
      <c r="E156" s="206" t="s">
        <v>444</v>
      </c>
      <c r="F156" s="79" t="s">
        <v>2287</v>
      </c>
      <c r="G156" s="81">
        <v>42062</v>
      </c>
      <c r="H156" s="80">
        <f>+G156+(365*3)</f>
        <v>43157</v>
      </c>
      <c r="I156" s="75" t="s">
        <v>101</v>
      </c>
      <c r="J156" s="138">
        <v>2015</v>
      </c>
      <c r="K156" s="77" t="str">
        <f>+J156&amp; " "&amp;B156</f>
        <v>2015 MoU</v>
      </c>
    </row>
    <row r="157" spans="1:11" s="77" customFormat="1" ht="12.75" x14ac:dyDescent="0.2">
      <c r="A157" s="201">
        <f>+A156+1</f>
        <v>151</v>
      </c>
      <c r="B157" s="227" t="s">
        <v>50</v>
      </c>
      <c r="C157" s="79" t="s">
        <v>2288</v>
      </c>
      <c r="D157" s="206" t="s">
        <v>2289</v>
      </c>
      <c r="E157" s="206" t="s">
        <v>444</v>
      </c>
      <c r="F157" s="79" t="s">
        <v>2292</v>
      </c>
      <c r="G157" s="81">
        <v>42062</v>
      </c>
      <c r="H157" s="80">
        <f>+G157+(365*3)</f>
        <v>43157</v>
      </c>
      <c r="I157" s="75" t="s">
        <v>101</v>
      </c>
      <c r="J157" s="138">
        <v>2015</v>
      </c>
      <c r="K157" s="77" t="str">
        <f>+J157&amp; " "&amp;B157</f>
        <v>2015 MoU</v>
      </c>
    </row>
    <row r="158" spans="1:11" s="77" customFormat="1" ht="37.5" customHeight="1" x14ac:dyDescent="0.2">
      <c r="A158" s="201">
        <f>+A157+1</f>
        <v>152</v>
      </c>
      <c r="B158" s="227" t="s">
        <v>50</v>
      </c>
      <c r="C158" s="79" t="s">
        <v>2293</v>
      </c>
      <c r="D158" s="206" t="s">
        <v>2290</v>
      </c>
      <c r="E158" s="206" t="s">
        <v>444</v>
      </c>
      <c r="F158" s="79" t="s">
        <v>2294</v>
      </c>
      <c r="G158" s="81">
        <v>42062</v>
      </c>
      <c r="H158" s="80">
        <f>+G158+(365*3)</f>
        <v>43157</v>
      </c>
      <c r="I158" s="75" t="s">
        <v>101</v>
      </c>
      <c r="J158" s="138">
        <v>2015</v>
      </c>
      <c r="K158" s="77" t="str">
        <f>+J158&amp; " "&amp;B158</f>
        <v>2015 MoU</v>
      </c>
    </row>
    <row r="159" spans="1:11" s="77" customFormat="1" x14ac:dyDescent="0.2">
      <c r="A159" s="201">
        <f>+A158+1</f>
        <v>153</v>
      </c>
      <c r="B159" s="74" t="s">
        <v>50</v>
      </c>
      <c r="C159" s="79" t="s">
        <v>2295</v>
      </c>
      <c r="D159" s="206" t="s">
        <v>2302</v>
      </c>
      <c r="E159" s="206" t="s">
        <v>444</v>
      </c>
      <c r="F159" s="79" t="s">
        <v>2296</v>
      </c>
      <c r="G159" s="81">
        <v>42062</v>
      </c>
      <c r="H159" s="80">
        <f>+G159+(365*3)</f>
        <v>43157</v>
      </c>
      <c r="I159" s="75" t="s">
        <v>101</v>
      </c>
      <c r="J159" s="138">
        <v>2015</v>
      </c>
      <c r="K159" s="77" t="str">
        <f>+J159&amp; " "&amp;B159</f>
        <v>2015 MoU</v>
      </c>
    </row>
    <row r="160" spans="1:11" s="77" customFormat="1" ht="24" x14ac:dyDescent="0.2">
      <c r="A160" s="201">
        <f>+A159+1</f>
        <v>154</v>
      </c>
      <c r="B160" s="50" t="s">
        <v>50</v>
      </c>
      <c r="C160" s="71" t="s">
        <v>2299</v>
      </c>
      <c r="D160" s="99" t="s">
        <v>2301</v>
      </c>
      <c r="E160" s="99" t="s">
        <v>444</v>
      </c>
      <c r="F160" s="71" t="s">
        <v>2300</v>
      </c>
      <c r="G160" s="78">
        <v>42062</v>
      </c>
      <c r="H160" s="100">
        <f>+G160+(365*3)</f>
        <v>43157</v>
      </c>
      <c r="I160" s="63" t="s">
        <v>101</v>
      </c>
      <c r="J160" s="245">
        <v>2015</v>
      </c>
      <c r="K160" s="246" t="str">
        <f>+J160&amp; " "&amp;B160</f>
        <v>2015 MoU</v>
      </c>
    </row>
    <row r="161" spans="1:16" s="77" customFormat="1" ht="24" x14ac:dyDescent="0.2">
      <c r="A161" s="322">
        <f>+A160+1</f>
        <v>155</v>
      </c>
      <c r="B161" s="226" t="s">
        <v>50</v>
      </c>
      <c r="C161" s="216" t="s">
        <v>2297</v>
      </c>
      <c r="D161" s="218" t="s">
        <v>2291</v>
      </c>
      <c r="E161" s="218" t="s">
        <v>444</v>
      </c>
      <c r="F161" s="216" t="s">
        <v>2298</v>
      </c>
      <c r="G161" s="217">
        <v>42062</v>
      </c>
      <c r="H161" s="250">
        <f>+G161+(365*3)</f>
        <v>43157</v>
      </c>
      <c r="I161" s="200" t="s">
        <v>101</v>
      </c>
      <c r="J161" s="138">
        <v>2015</v>
      </c>
      <c r="K161" s="77" t="str">
        <f>+J161&amp; " "&amp;B161</f>
        <v>2015 MoU</v>
      </c>
    </row>
    <row r="162" spans="1:16" s="77" customFormat="1" ht="24" x14ac:dyDescent="0.2">
      <c r="A162" s="288">
        <f>+A161+1</f>
        <v>156</v>
      </c>
      <c r="B162" s="502" t="s">
        <v>50</v>
      </c>
      <c r="C162" s="345" t="s">
        <v>2323</v>
      </c>
      <c r="D162" s="352" t="s">
        <v>2324</v>
      </c>
      <c r="E162" s="352" t="s">
        <v>444</v>
      </c>
      <c r="F162" s="345" t="s">
        <v>2325</v>
      </c>
      <c r="G162" s="349">
        <v>42072</v>
      </c>
      <c r="H162" s="294">
        <f>+G162+(365*3)</f>
        <v>43167</v>
      </c>
      <c r="I162" s="290" t="s">
        <v>101</v>
      </c>
      <c r="J162" s="138">
        <v>2015</v>
      </c>
      <c r="K162" s="77" t="str">
        <f>+J162&amp; " "&amp;B162</f>
        <v>2015 MoU</v>
      </c>
    </row>
    <row r="163" spans="1:16" s="77" customFormat="1" ht="24" x14ac:dyDescent="0.2">
      <c r="A163" s="201">
        <f>+A162+1</f>
        <v>157</v>
      </c>
      <c r="B163" s="227" t="s">
        <v>50</v>
      </c>
      <c r="C163" s="79" t="s">
        <v>2367</v>
      </c>
      <c r="D163" s="206" t="s">
        <v>2368</v>
      </c>
      <c r="E163" s="206" t="s">
        <v>444</v>
      </c>
      <c r="F163" s="79" t="s">
        <v>2369</v>
      </c>
      <c r="G163" s="81">
        <v>42075</v>
      </c>
      <c r="H163" s="110">
        <f>+G163+(365*5)</f>
        <v>43900</v>
      </c>
      <c r="I163" s="75" t="s">
        <v>101</v>
      </c>
      <c r="J163" s="138">
        <v>2015</v>
      </c>
      <c r="K163" s="77" t="str">
        <f>+J163&amp; " "&amp;B163</f>
        <v>2015 MoU</v>
      </c>
    </row>
    <row r="164" spans="1:16" s="77" customFormat="1" ht="24" x14ac:dyDescent="0.2">
      <c r="A164" s="201">
        <f>+A163+1</f>
        <v>158</v>
      </c>
      <c r="B164" s="227" t="s">
        <v>166</v>
      </c>
      <c r="C164" s="79" t="s">
        <v>2452</v>
      </c>
      <c r="D164" s="206" t="s">
        <v>2453</v>
      </c>
      <c r="E164" s="206" t="s">
        <v>444</v>
      </c>
      <c r="F164" s="79" t="s">
        <v>2454</v>
      </c>
      <c r="G164" s="81">
        <v>42094</v>
      </c>
      <c r="H164" s="110">
        <f>+G164+(365*3)</f>
        <v>43189</v>
      </c>
      <c r="I164" s="75" t="s">
        <v>2455</v>
      </c>
      <c r="J164" s="138">
        <v>2015</v>
      </c>
      <c r="K164" s="77" t="str">
        <f>+J164&amp; " "&amp;B164</f>
        <v>2015 PKS</v>
      </c>
    </row>
    <row r="165" spans="1:16" s="77" customFormat="1" ht="36" x14ac:dyDescent="0.2">
      <c r="A165" s="201">
        <f>+A164+1</f>
        <v>159</v>
      </c>
      <c r="B165" s="227" t="s">
        <v>50</v>
      </c>
      <c r="C165" s="79" t="s">
        <v>2392</v>
      </c>
      <c r="D165" s="206" t="s">
        <v>2393</v>
      </c>
      <c r="E165" s="206" t="s">
        <v>444</v>
      </c>
      <c r="F165" s="79" t="s">
        <v>2394</v>
      </c>
      <c r="G165" s="81">
        <v>42095</v>
      </c>
      <c r="H165" s="110">
        <f>+G165+(365*5)</f>
        <v>43920</v>
      </c>
      <c r="I165" s="75" t="s">
        <v>2395</v>
      </c>
      <c r="J165" s="138">
        <v>2015</v>
      </c>
      <c r="K165" s="77" t="str">
        <f>+J165&amp; " "&amp;B165</f>
        <v>2015 MoU</v>
      </c>
    </row>
    <row r="166" spans="1:16" s="77" customFormat="1" ht="27.75" customHeight="1" x14ac:dyDescent="0.2">
      <c r="A166" s="201">
        <f>+A165+1</f>
        <v>160</v>
      </c>
      <c r="B166" s="227" t="s">
        <v>50</v>
      </c>
      <c r="C166" s="79" t="s">
        <v>2817</v>
      </c>
      <c r="D166" s="206" t="s">
        <v>2818</v>
      </c>
      <c r="E166" s="206" t="s">
        <v>444</v>
      </c>
      <c r="F166" s="79" t="s">
        <v>2819</v>
      </c>
      <c r="G166" s="81">
        <v>42101</v>
      </c>
      <c r="H166" s="110">
        <f>+G166+(365*1)</f>
        <v>42466</v>
      </c>
      <c r="I166" s="75" t="s">
        <v>2820</v>
      </c>
      <c r="J166" s="138">
        <v>2015</v>
      </c>
      <c r="K166" s="77" t="str">
        <f>+J166&amp; " "&amp;B166</f>
        <v>2015 MoU</v>
      </c>
    </row>
    <row r="167" spans="1:16" s="77" customFormat="1" ht="36" x14ac:dyDescent="0.2">
      <c r="A167" s="201">
        <f>+A166+1</f>
        <v>161</v>
      </c>
      <c r="B167" s="227" t="s">
        <v>1301</v>
      </c>
      <c r="C167" s="79" t="s">
        <v>2504</v>
      </c>
      <c r="D167" s="329">
        <v>42106</v>
      </c>
      <c r="E167" s="206" t="s">
        <v>444</v>
      </c>
      <c r="F167" s="79" t="s">
        <v>2505</v>
      </c>
      <c r="G167" s="81">
        <v>42108</v>
      </c>
      <c r="H167" s="110">
        <f>+G167+(365*1)</f>
        <v>42473</v>
      </c>
      <c r="I167" s="75" t="s">
        <v>2506</v>
      </c>
      <c r="J167" s="138">
        <v>2015</v>
      </c>
      <c r="K167" s="77" t="str">
        <f>+J167&amp; " "&amp;B167</f>
        <v xml:space="preserve">2015 MoU </v>
      </c>
    </row>
    <row r="168" spans="1:16" s="77" customFormat="1" ht="24" x14ac:dyDescent="0.2">
      <c r="A168" s="201">
        <f>+A167+1</f>
        <v>162</v>
      </c>
      <c r="B168" s="227" t="s">
        <v>50</v>
      </c>
      <c r="C168" s="79" t="s">
        <v>2398</v>
      </c>
      <c r="D168" s="206" t="s">
        <v>2399</v>
      </c>
      <c r="E168" s="206"/>
      <c r="F168" s="79"/>
      <c r="G168" s="81">
        <v>42108</v>
      </c>
      <c r="H168" s="110">
        <f>+G168+(365*5)</f>
        <v>43933</v>
      </c>
      <c r="I168" s="75" t="s">
        <v>2400</v>
      </c>
      <c r="J168" s="138">
        <v>2015</v>
      </c>
      <c r="K168" s="77" t="str">
        <f>+J168&amp; " "&amp;B168</f>
        <v>2015 MoU</v>
      </c>
    </row>
    <row r="169" spans="1:16" s="77" customFormat="1" ht="27.75" customHeight="1" x14ac:dyDescent="0.2">
      <c r="A169" s="201">
        <f>+A168+1</f>
        <v>163</v>
      </c>
      <c r="B169" s="227" t="s">
        <v>166</v>
      </c>
      <c r="C169" s="79" t="s">
        <v>2821</v>
      </c>
      <c r="D169" s="206" t="s">
        <v>2822</v>
      </c>
      <c r="E169" s="206" t="s">
        <v>444</v>
      </c>
      <c r="F169" s="79" t="s">
        <v>2823</v>
      </c>
      <c r="G169" s="81">
        <v>42114</v>
      </c>
      <c r="H169" s="110">
        <f>+G169+(365*1)</f>
        <v>42479</v>
      </c>
      <c r="I169" s="75" t="s">
        <v>2824</v>
      </c>
      <c r="J169" s="138">
        <v>2015</v>
      </c>
      <c r="K169" s="77" t="str">
        <f>+J169&amp; " "&amp;B169</f>
        <v>2015 PKS</v>
      </c>
    </row>
    <row r="170" spans="1:16" s="77" customFormat="1" ht="36" x14ac:dyDescent="0.2">
      <c r="A170" s="201">
        <f>+A169+1</f>
        <v>164</v>
      </c>
      <c r="B170" s="401" t="s">
        <v>166</v>
      </c>
      <c r="C170" s="79" t="s">
        <v>1292</v>
      </c>
      <c r="D170" s="206" t="s">
        <v>3290</v>
      </c>
      <c r="E170" s="206" t="s">
        <v>444</v>
      </c>
      <c r="F170" s="79" t="s">
        <v>3291</v>
      </c>
      <c r="G170" s="81">
        <v>42116</v>
      </c>
      <c r="H170" s="110">
        <f>+G170+(365*5)</f>
        <v>43941</v>
      </c>
      <c r="I170" s="75" t="s">
        <v>3292</v>
      </c>
      <c r="J170" s="138">
        <v>2016</v>
      </c>
      <c r="K170" s="77" t="str">
        <f>+J170&amp; " "&amp;B170</f>
        <v>2016 PKS</v>
      </c>
    </row>
    <row r="171" spans="1:16" s="246" customFormat="1" ht="12.75" x14ac:dyDescent="0.2">
      <c r="A171" s="201">
        <f>+A170+1</f>
        <v>165</v>
      </c>
      <c r="B171" s="227" t="s">
        <v>50</v>
      </c>
      <c r="C171" s="79" t="s">
        <v>2444</v>
      </c>
      <c r="D171" s="206" t="s">
        <v>2443</v>
      </c>
      <c r="E171" s="206" t="s">
        <v>444</v>
      </c>
      <c r="F171" s="79" t="s">
        <v>2445</v>
      </c>
      <c r="G171" s="81">
        <v>42126</v>
      </c>
      <c r="H171" s="110">
        <f>+G171+(365*3)</f>
        <v>43221</v>
      </c>
      <c r="I171" s="75" t="s">
        <v>101</v>
      </c>
      <c r="J171" s="138">
        <v>2015</v>
      </c>
      <c r="K171" s="77" t="str">
        <f>+J171&amp; " "&amp;B171</f>
        <v>2015 MoU</v>
      </c>
      <c r="L171" s="77"/>
      <c r="M171" s="77"/>
      <c r="N171" s="77"/>
      <c r="O171" s="77"/>
      <c r="P171" s="77"/>
    </row>
    <row r="172" spans="1:16" s="246" customFormat="1" ht="12.75" x14ac:dyDescent="0.2">
      <c r="A172" s="201">
        <f>+A171+1</f>
        <v>166</v>
      </c>
      <c r="B172" s="227" t="s">
        <v>50</v>
      </c>
      <c r="C172" s="79" t="s">
        <v>2440</v>
      </c>
      <c r="D172" s="206" t="s">
        <v>2439</v>
      </c>
      <c r="E172" s="206" t="s">
        <v>444</v>
      </c>
      <c r="F172" s="79" t="s">
        <v>2442</v>
      </c>
      <c r="G172" s="81">
        <v>42126</v>
      </c>
      <c r="H172" s="110">
        <f>+G172+(365*3)</f>
        <v>43221</v>
      </c>
      <c r="I172" s="75" t="s">
        <v>101</v>
      </c>
      <c r="J172" s="138">
        <v>2015</v>
      </c>
      <c r="K172" s="77" t="str">
        <f>+J172&amp; " "&amp;B172</f>
        <v>2015 MoU</v>
      </c>
      <c r="L172" s="77"/>
      <c r="M172" s="77"/>
      <c r="N172" s="77"/>
      <c r="O172" s="77"/>
      <c r="P172" s="77"/>
    </row>
    <row r="173" spans="1:16" s="77" customFormat="1" ht="12.75" x14ac:dyDescent="0.2">
      <c r="A173" s="201">
        <f>+A172+1</f>
        <v>167</v>
      </c>
      <c r="B173" s="227" t="s">
        <v>50</v>
      </c>
      <c r="C173" s="79" t="s">
        <v>2435</v>
      </c>
      <c r="D173" s="206" t="s">
        <v>2438</v>
      </c>
      <c r="E173" s="206" t="s">
        <v>444</v>
      </c>
      <c r="F173" s="79" t="s">
        <v>2441</v>
      </c>
      <c r="G173" s="81">
        <v>42126</v>
      </c>
      <c r="H173" s="110">
        <f>+G173+(365*3)</f>
        <v>43221</v>
      </c>
      <c r="I173" s="75" t="s">
        <v>101</v>
      </c>
      <c r="J173" s="138">
        <v>2015</v>
      </c>
      <c r="K173" s="77" t="str">
        <f>+J173&amp; " "&amp;B173</f>
        <v>2015 MoU</v>
      </c>
    </row>
    <row r="174" spans="1:16" s="77" customFormat="1" ht="12.75" x14ac:dyDescent="0.2">
      <c r="A174" s="201">
        <f>+A173+1</f>
        <v>168</v>
      </c>
      <c r="B174" s="227" t="s">
        <v>50</v>
      </c>
      <c r="C174" s="79" t="s">
        <v>2437</v>
      </c>
      <c r="D174" s="76" t="s">
        <v>2515</v>
      </c>
      <c r="E174" s="206" t="s">
        <v>444</v>
      </c>
      <c r="F174" s="79" t="s">
        <v>2436</v>
      </c>
      <c r="G174" s="81">
        <v>42126</v>
      </c>
      <c r="H174" s="110">
        <f>+G174+(365*3)</f>
        <v>43221</v>
      </c>
      <c r="I174" s="75" t="s">
        <v>101</v>
      </c>
      <c r="J174" s="138">
        <v>2015</v>
      </c>
      <c r="K174" s="77" t="str">
        <f>+J174&amp; " "&amp;B174</f>
        <v>2015 MoU</v>
      </c>
    </row>
    <row r="175" spans="1:16" s="77" customFormat="1" ht="12.75" x14ac:dyDescent="0.2">
      <c r="A175" s="201">
        <f>+A174+1</f>
        <v>169</v>
      </c>
      <c r="B175" s="227" t="s">
        <v>50</v>
      </c>
      <c r="C175" s="79" t="s">
        <v>2433</v>
      </c>
      <c r="D175" s="206" t="s">
        <v>2434</v>
      </c>
      <c r="E175" s="206"/>
      <c r="F175" s="79"/>
      <c r="G175" s="81">
        <v>42126</v>
      </c>
      <c r="H175" s="110">
        <f>+G175+(365*3)</f>
        <v>43221</v>
      </c>
      <c r="I175" s="75" t="s">
        <v>101</v>
      </c>
      <c r="J175" s="138">
        <v>2015</v>
      </c>
      <c r="K175" s="77" t="str">
        <f>+J175&amp; " "&amp;B175</f>
        <v>2015 MoU</v>
      </c>
    </row>
    <row r="176" spans="1:16" s="77" customFormat="1" ht="24" x14ac:dyDescent="0.2">
      <c r="A176" s="201">
        <f>+A175+1</f>
        <v>170</v>
      </c>
      <c r="B176" s="227" t="s">
        <v>50</v>
      </c>
      <c r="C176" s="79" t="s">
        <v>2432</v>
      </c>
      <c r="D176" s="206" t="s">
        <v>2431</v>
      </c>
      <c r="E176" s="206"/>
      <c r="F176" s="79"/>
      <c r="G176" s="81">
        <v>42126</v>
      </c>
      <c r="H176" s="110">
        <f>+G176+(365*3)</f>
        <v>43221</v>
      </c>
      <c r="I176" s="75" t="s">
        <v>101</v>
      </c>
      <c r="J176" s="138">
        <v>2015</v>
      </c>
      <c r="K176" s="77" t="str">
        <f>+J176&amp; " "&amp;B176</f>
        <v>2015 MoU</v>
      </c>
    </row>
    <row r="177" spans="1:11" s="77" customFormat="1" ht="12.75" x14ac:dyDescent="0.2">
      <c r="A177" s="201">
        <f>+A176+1</f>
        <v>171</v>
      </c>
      <c r="B177" s="227" t="s">
        <v>50</v>
      </c>
      <c r="C177" s="79" t="s">
        <v>2449</v>
      </c>
      <c r="D177" s="206" t="s">
        <v>2430</v>
      </c>
      <c r="E177" s="206"/>
      <c r="F177" s="79"/>
      <c r="G177" s="81">
        <v>42126</v>
      </c>
      <c r="H177" s="110">
        <f>+G177+(365*3)</f>
        <v>43221</v>
      </c>
      <c r="I177" s="75" t="s">
        <v>101</v>
      </c>
      <c r="J177" s="138">
        <v>2015</v>
      </c>
      <c r="K177" s="77" t="str">
        <f>+J177&amp; " "&amp;B177</f>
        <v>2015 MoU</v>
      </c>
    </row>
    <row r="178" spans="1:11" s="77" customFormat="1" ht="36" x14ac:dyDescent="0.2">
      <c r="A178" s="201">
        <f>+A177+1</f>
        <v>172</v>
      </c>
      <c r="B178" s="227" t="s">
        <v>166</v>
      </c>
      <c r="C178" s="79" t="s">
        <v>2446</v>
      </c>
      <c r="D178" s="206"/>
      <c r="E178" s="206" t="s">
        <v>444</v>
      </c>
      <c r="F178" s="79" t="s">
        <v>2447</v>
      </c>
      <c r="G178" s="81">
        <v>42126</v>
      </c>
      <c r="H178" s="110">
        <f>+G178+(365*3)</f>
        <v>43221</v>
      </c>
      <c r="I178" s="75" t="s">
        <v>2448</v>
      </c>
      <c r="J178" s="138">
        <v>2015</v>
      </c>
      <c r="K178" s="77" t="str">
        <f>+J178&amp; " "&amp;B178</f>
        <v>2015 PKS</v>
      </c>
    </row>
    <row r="179" spans="1:11" s="77" customFormat="1" ht="48" x14ac:dyDescent="0.2">
      <c r="A179" s="201">
        <f>+A178+1</f>
        <v>173</v>
      </c>
      <c r="B179" s="227" t="s">
        <v>50</v>
      </c>
      <c r="C179" s="79" t="s">
        <v>2565</v>
      </c>
      <c r="D179" s="206" t="s">
        <v>2566</v>
      </c>
      <c r="E179" s="206" t="s">
        <v>444</v>
      </c>
      <c r="F179" s="79" t="s">
        <v>2567</v>
      </c>
      <c r="G179" s="81">
        <v>42139</v>
      </c>
      <c r="H179" s="110">
        <f>+G179+(365*3)</f>
        <v>43234</v>
      </c>
      <c r="I179" s="75" t="s">
        <v>2568</v>
      </c>
      <c r="J179" s="138">
        <v>2015</v>
      </c>
      <c r="K179" s="77" t="str">
        <f>+J179&amp; " "&amp;B179</f>
        <v>2015 MoU</v>
      </c>
    </row>
    <row r="180" spans="1:11" s="77" customFormat="1" ht="36" x14ac:dyDescent="0.2">
      <c r="A180" s="322">
        <f>+A179+1</f>
        <v>174</v>
      </c>
      <c r="B180" s="226" t="s">
        <v>50</v>
      </c>
      <c r="C180" s="216" t="s">
        <v>2507</v>
      </c>
      <c r="D180" s="218" t="s">
        <v>2508</v>
      </c>
      <c r="E180" s="218" t="s">
        <v>444</v>
      </c>
      <c r="F180" s="216" t="s">
        <v>2509</v>
      </c>
      <c r="G180" s="217">
        <v>42145</v>
      </c>
      <c r="H180" s="219">
        <f>+G180+(365*5)</f>
        <v>43970</v>
      </c>
      <c r="I180" s="200" t="s">
        <v>2448</v>
      </c>
      <c r="J180" s="138">
        <v>2015</v>
      </c>
      <c r="K180" s="77" t="str">
        <f>+J180&amp; " "&amp;B180</f>
        <v>2015 MoU</v>
      </c>
    </row>
    <row r="181" spans="1:11" s="77" customFormat="1" ht="60" x14ac:dyDescent="0.2">
      <c r="A181" s="288">
        <f>+A180+1</f>
        <v>175</v>
      </c>
      <c r="B181" s="502" t="s">
        <v>50</v>
      </c>
      <c r="C181" s="345" t="s">
        <v>596</v>
      </c>
      <c r="D181" s="352" t="s">
        <v>2714</v>
      </c>
      <c r="E181" s="352" t="s">
        <v>444</v>
      </c>
      <c r="F181" s="345" t="s">
        <v>2715</v>
      </c>
      <c r="G181" s="349">
        <v>42159</v>
      </c>
      <c r="H181" s="503">
        <f>+G181+(365*1)</f>
        <v>42524</v>
      </c>
      <c r="I181" s="290" t="s">
        <v>2716</v>
      </c>
      <c r="J181" s="138">
        <v>2015</v>
      </c>
      <c r="K181" s="77" t="str">
        <f>+J181&amp; " "&amp;B181</f>
        <v>2015 MoU</v>
      </c>
    </row>
    <row r="182" spans="1:11" s="77" customFormat="1" ht="48" x14ac:dyDescent="0.2">
      <c r="A182" s="201">
        <f>+A181+1</f>
        <v>176</v>
      </c>
      <c r="B182" s="227" t="s">
        <v>166</v>
      </c>
      <c r="C182" s="79" t="s">
        <v>2692</v>
      </c>
      <c r="D182" s="206" t="s">
        <v>2693</v>
      </c>
      <c r="E182" s="206" t="s">
        <v>444</v>
      </c>
      <c r="F182" s="79" t="s">
        <v>2694</v>
      </c>
      <c r="G182" s="81">
        <v>42165</v>
      </c>
      <c r="H182" s="110">
        <f>+G182+(365*1)</f>
        <v>42530</v>
      </c>
      <c r="I182" s="75" t="s">
        <v>2695</v>
      </c>
      <c r="J182" s="138">
        <v>2015</v>
      </c>
      <c r="K182" s="77" t="str">
        <f>+J182&amp; " "&amp;B182</f>
        <v>2015 PKS</v>
      </c>
    </row>
    <row r="183" spans="1:11" s="77" customFormat="1" ht="48" x14ac:dyDescent="0.2">
      <c r="A183" s="201">
        <f>+A182+1</f>
        <v>177</v>
      </c>
      <c r="B183" s="227" t="s">
        <v>50</v>
      </c>
      <c r="C183" s="79" t="s">
        <v>2565</v>
      </c>
      <c r="D183" s="206" t="s">
        <v>2814</v>
      </c>
      <c r="E183" s="206" t="s">
        <v>444</v>
      </c>
      <c r="F183" s="79" t="s">
        <v>2815</v>
      </c>
      <c r="G183" s="81">
        <v>42166</v>
      </c>
      <c r="H183" s="110">
        <f>+G183+(365*5)</f>
        <v>43991</v>
      </c>
      <c r="I183" s="75" t="s">
        <v>2816</v>
      </c>
      <c r="J183" s="138">
        <v>2015</v>
      </c>
      <c r="K183" s="77" t="str">
        <f>+J183&amp; " "&amp;B183</f>
        <v>2015 MoU</v>
      </c>
    </row>
    <row r="184" spans="1:11" s="77" customFormat="1" ht="27.75" customHeight="1" x14ac:dyDescent="0.2">
      <c r="A184" s="201">
        <f>+A183+1</f>
        <v>178</v>
      </c>
      <c r="B184" s="227" t="s">
        <v>166</v>
      </c>
      <c r="C184" s="79" t="s">
        <v>1480</v>
      </c>
      <c r="D184" s="206" t="s">
        <v>2583</v>
      </c>
      <c r="E184" s="206" t="s">
        <v>444</v>
      </c>
      <c r="F184" s="79" t="s">
        <v>2584</v>
      </c>
      <c r="G184" s="81">
        <v>42167</v>
      </c>
      <c r="H184" s="110">
        <f>+G184+(365*4)</f>
        <v>43627</v>
      </c>
      <c r="I184" s="75" t="s">
        <v>2585</v>
      </c>
      <c r="J184" s="138">
        <v>2015</v>
      </c>
      <c r="K184" s="77" t="str">
        <f>+J184&amp; " "&amp;B184</f>
        <v>2015 PKS</v>
      </c>
    </row>
    <row r="185" spans="1:11" s="77" customFormat="1" ht="51" customHeight="1" x14ac:dyDescent="0.2">
      <c r="A185" s="201">
        <f>+A184+1</f>
        <v>179</v>
      </c>
      <c r="B185" s="227" t="s">
        <v>166</v>
      </c>
      <c r="C185" s="79" t="s">
        <v>2703</v>
      </c>
      <c r="D185" s="206" t="s">
        <v>2704</v>
      </c>
      <c r="E185" s="206" t="s">
        <v>444</v>
      </c>
      <c r="F185" s="79" t="s">
        <v>2705</v>
      </c>
      <c r="G185" s="81">
        <v>42171</v>
      </c>
      <c r="H185" s="110">
        <f>+G185+(365*3)</f>
        <v>43266</v>
      </c>
      <c r="I185" s="75" t="s">
        <v>2706</v>
      </c>
      <c r="J185" s="138">
        <v>2015</v>
      </c>
      <c r="K185" s="77" t="str">
        <f>+J185&amp; " "&amp;B185</f>
        <v>2015 PKS</v>
      </c>
    </row>
    <row r="186" spans="1:11" s="77" customFormat="1" ht="36" x14ac:dyDescent="0.2">
      <c r="A186" s="201">
        <f>+A185+1</f>
        <v>180</v>
      </c>
      <c r="B186" s="227" t="s">
        <v>50</v>
      </c>
      <c r="C186" s="79" t="s">
        <v>2685</v>
      </c>
      <c r="D186" s="206" t="s">
        <v>2686</v>
      </c>
      <c r="E186" s="206" t="s">
        <v>444</v>
      </c>
      <c r="F186" s="79" t="s">
        <v>2687</v>
      </c>
      <c r="G186" s="81">
        <v>42179</v>
      </c>
      <c r="H186" s="110">
        <f>+G186+(365*1)</f>
        <v>42544</v>
      </c>
      <c r="I186" s="75" t="s">
        <v>2688</v>
      </c>
      <c r="J186" s="138">
        <v>2015</v>
      </c>
      <c r="K186" s="77" t="str">
        <f>+J186&amp; " "&amp;B186</f>
        <v>2015 MoU</v>
      </c>
    </row>
    <row r="187" spans="1:11" s="77" customFormat="1" ht="27.75" customHeight="1" x14ac:dyDescent="0.2">
      <c r="A187" s="201">
        <f>+A186+1</f>
        <v>181</v>
      </c>
      <c r="B187" s="227" t="s">
        <v>50</v>
      </c>
      <c r="C187" s="79" t="s">
        <v>2602</v>
      </c>
      <c r="D187" s="206" t="s">
        <v>2603</v>
      </c>
      <c r="E187" s="206" t="s">
        <v>444</v>
      </c>
      <c r="F187" s="79" t="s">
        <v>2604</v>
      </c>
      <c r="G187" s="81">
        <v>42185</v>
      </c>
      <c r="H187" s="110">
        <f>+G187+(365*5)</f>
        <v>44010</v>
      </c>
      <c r="I187" s="75" t="s">
        <v>2613</v>
      </c>
      <c r="J187" s="138">
        <v>2015</v>
      </c>
      <c r="K187" s="77" t="str">
        <f>+J187&amp; " "&amp;B187</f>
        <v>2015 MoU</v>
      </c>
    </row>
    <row r="188" spans="1:11" s="77" customFormat="1" ht="24" x14ac:dyDescent="0.2">
      <c r="A188" s="201">
        <f>+A187+1</f>
        <v>182</v>
      </c>
      <c r="B188" s="227" t="s">
        <v>236</v>
      </c>
      <c r="C188" s="79" t="s">
        <v>2635</v>
      </c>
      <c r="D188" s="206" t="s">
        <v>2636</v>
      </c>
      <c r="E188" s="206" t="s">
        <v>444</v>
      </c>
      <c r="F188" s="79" t="s">
        <v>2637</v>
      </c>
      <c r="G188" s="81">
        <v>42191</v>
      </c>
      <c r="H188" s="110" t="s">
        <v>2625</v>
      </c>
      <c r="I188" s="75" t="s">
        <v>2638</v>
      </c>
      <c r="J188" s="138">
        <v>2015</v>
      </c>
      <c r="K188" s="77" t="str">
        <f>+J188&amp; " "&amp;B188</f>
        <v>2015 ADD</v>
      </c>
    </row>
    <row r="189" spans="1:11" s="77" customFormat="1" ht="72" x14ac:dyDescent="0.2">
      <c r="A189" s="201">
        <f>+A188+1</f>
        <v>183</v>
      </c>
      <c r="B189" s="227" t="s">
        <v>50</v>
      </c>
      <c r="C189" s="79" t="s">
        <v>2778</v>
      </c>
      <c r="D189" s="206" t="s">
        <v>2627</v>
      </c>
      <c r="E189" s="206" t="s">
        <v>444</v>
      </c>
      <c r="F189" s="79" t="s">
        <v>2628</v>
      </c>
      <c r="G189" s="81">
        <v>42193</v>
      </c>
      <c r="H189" s="110">
        <f>+G189+(365*3)</f>
        <v>43288</v>
      </c>
      <c r="I189" s="75" t="s">
        <v>2630</v>
      </c>
      <c r="J189" s="138">
        <v>2015</v>
      </c>
      <c r="K189" s="77" t="str">
        <f>+J189&amp; " "&amp;B189</f>
        <v>2015 MoU</v>
      </c>
    </row>
    <row r="190" spans="1:11" s="77" customFormat="1" ht="24" x14ac:dyDescent="0.2">
      <c r="A190" s="201">
        <f>+A189+1</f>
        <v>184</v>
      </c>
      <c r="B190" s="227" t="s">
        <v>166</v>
      </c>
      <c r="C190" s="79" t="s">
        <v>2651</v>
      </c>
      <c r="D190" s="206" t="s">
        <v>2652</v>
      </c>
      <c r="E190" s="206" t="s">
        <v>444</v>
      </c>
      <c r="F190" s="79" t="s">
        <v>2653</v>
      </c>
      <c r="G190" s="81">
        <v>42195</v>
      </c>
      <c r="H190" s="110">
        <v>42828</v>
      </c>
      <c r="I190" s="75" t="s">
        <v>2654</v>
      </c>
      <c r="J190" s="138">
        <v>2015</v>
      </c>
      <c r="K190" s="77" t="str">
        <f>+J190&amp; " "&amp;B190</f>
        <v>2015 PKS</v>
      </c>
    </row>
    <row r="191" spans="1:11" s="77" customFormat="1" ht="36" x14ac:dyDescent="0.2">
      <c r="A191" s="201">
        <f>+A190+1</f>
        <v>185</v>
      </c>
      <c r="B191" s="401" t="s">
        <v>166</v>
      </c>
      <c r="C191" s="79" t="s">
        <v>793</v>
      </c>
      <c r="D191" s="206" t="s">
        <v>3293</v>
      </c>
      <c r="E191" s="206" t="s">
        <v>444</v>
      </c>
      <c r="F191" s="79" t="s">
        <v>3294</v>
      </c>
      <c r="G191" s="81">
        <v>42221</v>
      </c>
      <c r="H191" s="110">
        <f>+G191+(365*3)</f>
        <v>43316</v>
      </c>
      <c r="I191" s="75" t="s">
        <v>3295</v>
      </c>
      <c r="J191" s="138">
        <v>2016</v>
      </c>
      <c r="K191" s="77" t="str">
        <f>+J191&amp; " "&amp;B191</f>
        <v>2016 PKS</v>
      </c>
    </row>
    <row r="192" spans="1:11" s="77" customFormat="1" ht="12.75" x14ac:dyDescent="0.2">
      <c r="A192" s="322">
        <f>+A191+1</f>
        <v>186</v>
      </c>
      <c r="B192" s="226" t="s">
        <v>166</v>
      </c>
      <c r="C192" s="216" t="s">
        <v>2635</v>
      </c>
      <c r="D192" s="218" t="s">
        <v>2757</v>
      </c>
      <c r="E192" s="218"/>
      <c r="F192" s="216"/>
      <c r="G192" s="217">
        <v>42226</v>
      </c>
      <c r="H192" s="219">
        <f>+G192+(365*4)</f>
        <v>43686</v>
      </c>
      <c r="I192" s="200" t="s">
        <v>2758</v>
      </c>
      <c r="J192" s="138">
        <v>2015</v>
      </c>
      <c r="K192" s="77" t="str">
        <f>+J192&amp; " "&amp;B192</f>
        <v>2015 PKS</v>
      </c>
    </row>
    <row r="193" spans="1:11" s="77" customFormat="1" ht="27.75" customHeight="1" x14ac:dyDescent="0.2">
      <c r="A193" s="201">
        <f>+A192+1</f>
        <v>187</v>
      </c>
      <c r="B193" s="227" t="s">
        <v>50</v>
      </c>
      <c r="C193" s="79" t="s">
        <v>1263</v>
      </c>
      <c r="D193" s="206" t="s">
        <v>2660</v>
      </c>
      <c r="E193" s="206" t="s">
        <v>444</v>
      </c>
      <c r="F193" s="79" t="s">
        <v>2661</v>
      </c>
      <c r="G193" s="81">
        <v>42236</v>
      </c>
      <c r="H193" s="110">
        <f>+G193+(365*5)</f>
        <v>44061</v>
      </c>
      <c r="I193" s="75" t="s">
        <v>101</v>
      </c>
      <c r="J193" s="138">
        <v>2015</v>
      </c>
      <c r="K193" s="77" t="str">
        <f>+J193&amp; " "&amp;B193</f>
        <v>2015 MoU</v>
      </c>
    </row>
    <row r="194" spans="1:11" s="77" customFormat="1" ht="48" x14ac:dyDescent="0.2">
      <c r="A194" s="201">
        <f>+A193+1</f>
        <v>188</v>
      </c>
      <c r="B194" s="227" t="s">
        <v>50</v>
      </c>
      <c r="C194" s="79" t="s">
        <v>2662</v>
      </c>
      <c r="D194" s="206" t="s">
        <v>2663</v>
      </c>
      <c r="E194" s="206" t="s">
        <v>444</v>
      </c>
      <c r="F194" s="79" t="s">
        <v>2664</v>
      </c>
      <c r="G194" s="81">
        <v>42240</v>
      </c>
      <c r="H194" s="110">
        <f>+G194+(365*5)</f>
        <v>44065</v>
      </c>
      <c r="I194" s="75" t="s">
        <v>558</v>
      </c>
      <c r="J194" s="138">
        <v>2015</v>
      </c>
      <c r="K194" s="77" t="str">
        <f>+J194&amp; " "&amp;B194</f>
        <v>2015 MoU</v>
      </c>
    </row>
    <row r="195" spans="1:11" s="77" customFormat="1" ht="36.75" customHeight="1" x14ac:dyDescent="0.2">
      <c r="A195" s="201">
        <f>+A194+1</f>
        <v>189</v>
      </c>
      <c r="B195" s="227" t="s">
        <v>50</v>
      </c>
      <c r="C195" s="79" t="s">
        <v>2710</v>
      </c>
      <c r="D195" s="206" t="s">
        <v>2711</v>
      </c>
      <c r="E195" s="206" t="s">
        <v>444</v>
      </c>
      <c r="F195" s="206" t="s">
        <v>2712</v>
      </c>
      <c r="G195" s="80">
        <v>42247</v>
      </c>
      <c r="H195" s="110">
        <f>+G195+(365*5)</f>
        <v>44072</v>
      </c>
      <c r="I195" s="75" t="s">
        <v>2713</v>
      </c>
      <c r="J195" s="138">
        <v>2015</v>
      </c>
      <c r="K195" s="77" t="str">
        <f>+J195&amp; " "&amp;B195</f>
        <v>2015 MoU</v>
      </c>
    </row>
    <row r="196" spans="1:11" s="77" customFormat="1" ht="60" x14ac:dyDescent="0.2">
      <c r="A196" s="201">
        <f>+A195+1</f>
        <v>190</v>
      </c>
      <c r="B196" s="227" t="s">
        <v>50</v>
      </c>
      <c r="C196" s="79" t="s">
        <v>2779</v>
      </c>
      <c r="D196" s="206" t="s">
        <v>2780</v>
      </c>
      <c r="E196" s="206" t="s">
        <v>444</v>
      </c>
      <c r="F196" s="79" t="s">
        <v>2781</v>
      </c>
      <c r="G196" s="81">
        <v>42264</v>
      </c>
      <c r="H196" s="110">
        <f>+G196+(365*3)</f>
        <v>43359</v>
      </c>
      <c r="I196" s="75" t="s">
        <v>2782</v>
      </c>
      <c r="J196" s="138">
        <v>2015</v>
      </c>
      <c r="K196" s="77" t="str">
        <f>+J196&amp; " "&amp;B196</f>
        <v>2015 MoU</v>
      </c>
    </row>
    <row r="197" spans="1:11" s="77" customFormat="1" ht="72" x14ac:dyDescent="0.2">
      <c r="A197" s="201">
        <f>+A196+1</f>
        <v>191</v>
      </c>
      <c r="B197" s="227" t="s">
        <v>50</v>
      </c>
      <c r="C197" s="79" t="s">
        <v>2726</v>
      </c>
      <c r="D197" s="206" t="s">
        <v>2727</v>
      </c>
      <c r="E197" s="206" t="s">
        <v>444</v>
      </c>
      <c r="F197" s="79" t="s">
        <v>2728</v>
      </c>
      <c r="G197" s="81">
        <v>42278</v>
      </c>
      <c r="H197" s="110">
        <f>+G197+(365*3)</f>
        <v>43373</v>
      </c>
      <c r="I197" s="75" t="s">
        <v>2771</v>
      </c>
      <c r="J197" s="138">
        <v>2015</v>
      </c>
      <c r="K197" s="77" t="str">
        <f>+J197&amp; " "&amp;B197</f>
        <v>2015 MoU</v>
      </c>
    </row>
    <row r="198" spans="1:11" s="77" customFormat="1" ht="27.75" customHeight="1" x14ac:dyDescent="0.2">
      <c r="A198" s="201">
        <f>+A197+1</f>
        <v>192</v>
      </c>
      <c r="B198" s="227" t="s">
        <v>50</v>
      </c>
      <c r="C198" s="79" t="s">
        <v>2804</v>
      </c>
      <c r="D198" s="206" t="s">
        <v>2805</v>
      </c>
      <c r="E198" s="206" t="s">
        <v>444</v>
      </c>
      <c r="F198" s="79" t="s">
        <v>2806</v>
      </c>
      <c r="G198" s="81">
        <v>42278</v>
      </c>
      <c r="H198" s="110">
        <f>+G198+(365*1)</f>
        <v>42643</v>
      </c>
      <c r="I198" s="75" t="s">
        <v>101</v>
      </c>
      <c r="J198" s="138">
        <v>2015</v>
      </c>
      <c r="K198" s="77" t="str">
        <f>+J198&amp; " "&amp;B198</f>
        <v>2015 MoU</v>
      </c>
    </row>
    <row r="199" spans="1:11" s="77" customFormat="1" ht="48" x14ac:dyDescent="0.2">
      <c r="A199" s="201">
        <f>+A198+1</f>
        <v>193</v>
      </c>
      <c r="B199" s="227" t="s">
        <v>166</v>
      </c>
      <c r="C199" s="79" t="s">
        <v>2807</v>
      </c>
      <c r="D199" s="206" t="s">
        <v>2808</v>
      </c>
      <c r="E199" s="206" t="s">
        <v>444</v>
      </c>
      <c r="F199" s="79" t="s">
        <v>2809</v>
      </c>
      <c r="G199" s="81">
        <v>42279</v>
      </c>
      <c r="H199" s="110">
        <f>+G199+(365*1)</f>
        <v>42644</v>
      </c>
      <c r="I199" s="75" t="s">
        <v>2810</v>
      </c>
      <c r="J199" s="138">
        <v>2015</v>
      </c>
      <c r="K199" s="77" t="str">
        <f>+J199&amp; " "&amp;B199</f>
        <v>2015 PKS</v>
      </c>
    </row>
    <row r="200" spans="1:11" s="77" customFormat="1" ht="27.75" customHeight="1" x14ac:dyDescent="0.2">
      <c r="A200" s="201">
        <f>+A199+1</f>
        <v>194</v>
      </c>
      <c r="B200" s="227" t="s">
        <v>50</v>
      </c>
      <c r="C200" s="79" t="s">
        <v>3351</v>
      </c>
      <c r="D200" s="206" t="s">
        <v>2825</v>
      </c>
      <c r="E200" s="206" t="s">
        <v>444</v>
      </c>
      <c r="F200" s="79" t="s">
        <v>2826</v>
      </c>
      <c r="G200" s="81">
        <v>42296</v>
      </c>
      <c r="H200" s="110">
        <f>+G200+(365*5)</f>
        <v>44121</v>
      </c>
      <c r="I200" s="75" t="s">
        <v>101</v>
      </c>
      <c r="J200" s="138">
        <v>2015</v>
      </c>
      <c r="K200" s="77" t="str">
        <f>+J200&amp; " "&amp;B200</f>
        <v>2015 MoU</v>
      </c>
    </row>
    <row r="201" spans="1:11" s="77" customFormat="1" ht="27.75" customHeight="1" x14ac:dyDescent="0.2">
      <c r="A201" s="201">
        <f>+A200+1</f>
        <v>195</v>
      </c>
      <c r="B201" s="227" t="s">
        <v>50</v>
      </c>
      <c r="C201" s="79" t="s">
        <v>2251</v>
      </c>
      <c r="D201" s="206" t="s">
        <v>2776</v>
      </c>
      <c r="E201" s="206" t="s">
        <v>444</v>
      </c>
      <c r="F201" s="79" t="s">
        <v>2777</v>
      </c>
      <c r="G201" s="81">
        <v>42297</v>
      </c>
      <c r="H201" s="110">
        <f>+G201+(365*3)</f>
        <v>43392</v>
      </c>
      <c r="I201" s="75" t="s">
        <v>2252</v>
      </c>
      <c r="J201" s="138">
        <v>2015</v>
      </c>
      <c r="K201" s="77" t="str">
        <f>+J201&amp; " "&amp;B201</f>
        <v>2015 MoU</v>
      </c>
    </row>
    <row r="202" spans="1:11" s="77" customFormat="1" ht="15" customHeight="1" x14ac:dyDescent="0.2">
      <c r="A202" s="201">
        <f>+A201+1</f>
        <v>196</v>
      </c>
      <c r="B202" s="227" t="s">
        <v>50</v>
      </c>
      <c r="C202" s="79" t="s">
        <v>441</v>
      </c>
      <c r="D202" s="206" t="s">
        <v>3296</v>
      </c>
      <c r="E202" s="206" t="s">
        <v>444</v>
      </c>
      <c r="F202" s="79" t="s">
        <v>3297</v>
      </c>
      <c r="G202" s="81">
        <v>42306</v>
      </c>
      <c r="H202" s="110">
        <f>+G202+(365*5)</f>
        <v>44131</v>
      </c>
      <c r="I202" s="75" t="s">
        <v>101</v>
      </c>
      <c r="J202" s="138">
        <v>2015</v>
      </c>
      <c r="K202" s="77" t="str">
        <f>+J202&amp; " "&amp;B202</f>
        <v>2015 MoU</v>
      </c>
    </row>
    <row r="203" spans="1:11" s="77" customFormat="1" ht="36" x14ac:dyDescent="0.2">
      <c r="A203" s="201">
        <f>+A202+1</f>
        <v>197</v>
      </c>
      <c r="B203" s="401" t="s">
        <v>50</v>
      </c>
      <c r="C203" s="79" t="s">
        <v>3015</v>
      </c>
      <c r="D203" s="206" t="s">
        <v>3016</v>
      </c>
      <c r="E203" s="206" t="s">
        <v>444</v>
      </c>
      <c r="F203" s="79" t="s">
        <v>3017</v>
      </c>
      <c r="G203" s="81">
        <v>42306</v>
      </c>
      <c r="H203" s="110">
        <f>+G203+(365*5)</f>
        <v>44131</v>
      </c>
      <c r="I203" s="75" t="s">
        <v>3018</v>
      </c>
      <c r="J203" s="138">
        <v>2016</v>
      </c>
      <c r="K203" s="77" t="str">
        <f>+J203&amp; " "&amp;B203</f>
        <v>2016 MoU</v>
      </c>
    </row>
    <row r="204" spans="1:11" s="77" customFormat="1" ht="50.25" customHeight="1" x14ac:dyDescent="0.2">
      <c r="A204" s="322">
        <f>+A203+1</f>
        <v>198</v>
      </c>
      <c r="B204" s="226" t="s">
        <v>50</v>
      </c>
      <c r="C204" s="216" t="s">
        <v>2811</v>
      </c>
      <c r="D204" s="218"/>
      <c r="E204" s="218" t="s">
        <v>444</v>
      </c>
      <c r="F204" s="216" t="s">
        <v>2812</v>
      </c>
      <c r="G204" s="217">
        <v>42307</v>
      </c>
      <c r="H204" s="219">
        <f>+G204+(365*3)</f>
        <v>43402</v>
      </c>
      <c r="I204" s="200" t="s">
        <v>2813</v>
      </c>
      <c r="J204" s="138">
        <v>2015</v>
      </c>
      <c r="K204" s="77" t="str">
        <f>+J204&amp; " "&amp;B204</f>
        <v>2015 MoU</v>
      </c>
    </row>
    <row r="205" spans="1:11" s="77" customFormat="1" ht="50.25" customHeight="1" x14ac:dyDescent="0.2">
      <c r="A205" s="201">
        <f>+A204+1</f>
        <v>199</v>
      </c>
      <c r="B205" s="227" t="s">
        <v>50</v>
      </c>
      <c r="C205" s="79" t="s">
        <v>2827</v>
      </c>
      <c r="D205" s="206" t="s">
        <v>2828</v>
      </c>
      <c r="E205" s="206" t="s">
        <v>444</v>
      </c>
      <c r="F205" s="79" t="s">
        <v>2830</v>
      </c>
      <c r="G205" s="81">
        <v>42317</v>
      </c>
      <c r="H205" s="141">
        <f>+G205+(365*3)</f>
        <v>43412</v>
      </c>
      <c r="I205" s="75" t="s">
        <v>101</v>
      </c>
      <c r="J205" s="138">
        <v>2015</v>
      </c>
      <c r="K205" s="77" t="str">
        <f>+J205&amp; " "&amp;B205</f>
        <v>2015 MoU</v>
      </c>
    </row>
    <row r="206" spans="1:11" s="77" customFormat="1" ht="24" x14ac:dyDescent="0.2">
      <c r="A206" s="201">
        <f>+A205+1</f>
        <v>200</v>
      </c>
      <c r="B206" s="227" t="s">
        <v>166</v>
      </c>
      <c r="C206" s="79" t="s">
        <v>1161</v>
      </c>
      <c r="D206" s="206" t="s">
        <v>2869</v>
      </c>
      <c r="E206" s="206" t="s">
        <v>444</v>
      </c>
      <c r="F206" s="79" t="s">
        <v>2870</v>
      </c>
      <c r="G206" s="81">
        <v>42320</v>
      </c>
      <c r="H206" s="110">
        <f>+G206+(365*1)</f>
        <v>42685</v>
      </c>
      <c r="I206" s="75" t="s">
        <v>2871</v>
      </c>
      <c r="J206" s="138">
        <v>2015</v>
      </c>
      <c r="K206" s="77" t="str">
        <f>+J206&amp; " "&amp;B206</f>
        <v>2015 PKS</v>
      </c>
    </row>
    <row r="207" spans="1:11" s="77" customFormat="1" ht="52.5" customHeight="1" x14ac:dyDescent="0.2">
      <c r="A207" s="201">
        <f>+A206+1</f>
        <v>201</v>
      </c>
      <c r="B207" s="227" t="s">
        <v>50</v>
      </c>
      <c r="C207" s="79" t="s">
        <v>2837</v>
      </c>
      <c r="D207" s="206" t="s">
        <v>2838</v>
      </c>
      <c r="E207" s="206" t="s">
        <v>444</v>
      </c>
      <c r="F207" s="79" t="s">
        <v>2839</v>
      </c>
      <c r="G207" s="81">
        <v>42327</v>
      </c>
      <c r="H207" s="110">
        <f>+G207+(365*4)</f>
        <v>43787</v>
      </c>
      <c r="I207" s="75" t="s">
        <v>2840</v>
      </c>
      <c r="J207" s="138">
        <v>2015</v>
      </c>
      <c r="K207" s="77" t="str">
        <f>+J207&amp; " "&amp;B207</f>
        <v>2015 MoU</v>
      </c>
    </row>
    <row r="208" spans="1:11" s="77" customFormat="1" ht="60" x14ac:dyDescent="0.2">
      <c r="A208" s="201">
        <f>+A207+1</f>
        <v>202</v>
      </c>
      <c r="B208" s="227" t="s">
        <v>166</v>
      </c>
      <c r="C208" s="79" t="s">
        <v>1161</v>
      </c>
      <c r="D208" s="206" t="s">
        <v>2841</v>
      </c>
      <c r="E208" s="206" t="s">
        <v>444</v>
      </c>
      <c r="F208" s="79" t="s">
        <v>2842</v>
      </c>
      <c r="G208" s="81">
        <v>42331</v>
      </c>
      <c r="H208" s="110">
        <f>+G208+(365*1)</f>
        <v>42696</v>
      </c>
      <c r="I208" s="75" t="s">
        <v>2843</v>
      </c>
      <c r="J208" s="138">
        <v>2015</v>
      </c>
      <c r="K208" s="77" t="str">
        <f>+J208&amp; " "&amp;B208</f>
        <v>2015 PKS</v>
      </c>
    </row>
    <row r="209" spans="1:11" s="77" customFormat="1" ht="27.75" customHeight="1" x14ac:dyDescent="0.2">
      <c r="A209" s="201">
        <f>+A208+1</f>
        <v>203</v>
      </c>
      <c r="B209" s="227" t="s">
        <v>50</v>
      </c>
      <c r="C209" s="79" t="s">
        <v>2859</v>
      </c>
      <c r="D209" s="206" t="s">
        <v>2861</v>
      </c>
      <c r="E209" s="206" t="s">
        <v>444</v>
      </c>
      <c r="F209" s="79"/>
      <c r="G209" s="81">
        <v>42337</v>
      </c>
      <c r="H209" s="110">
        <f>+G209+(365*5)</f>
        <v>44162</v>
      </c>
      <c r="I209" s="75" t="s">
        <v>101</v>
      </c>
      <c r="J209" s="138">
        <v>2016</v>
      </c>
      <c r="K209" s="77" t="str">
        <f>+J209&amp; " "&amp;B209</f>
        <v>2016 MoU</v>
      </c>
    </row>
    <row r="210" spans="1:11" s="77" customFormat="1" ht="27.75" customHeight="1" x14ac:dyDescent="0.2">
      <c r="A210" s="201">
        <f>+A209+1</f>
        <v>204</v>
      </c>
      <c r="B210" s="227" t="s">
        <v>50</v>
      </c>
      <c r="C210" s="79" t="s">
        <v>2860</v>
      </c>
      <c r="D210" s="206" t="s">
        <v>2862</v>
      </c>
      <c r="E210" s="206" t="s">
        <v>444</v>
      </c>
      <c r="F210" s="79" t="s">
        <v>2863</v>
      </c>
      <c r="G210" s="81">
        <v>42338</v>
      </c>
      <c r="H210" s="110">
        <f>+G210+(365*5)</f>
        <v>44163</v>
      </c>
      <c r="I210" s="75" t="s">
        <v>101</v>
      </c>
      <c r="J210" s="138">
        <v>2016</v>
      </c>
      <c r="K210" s="77" t="str">
        <f>+J210&amp; " "&amp;B210</f>
        <v>2016 MoU</v>
      </c>
    </row>
    <row r="211" spans="1:11" s="77" customFormat="1" ht="24" x14ac:dyDescent="0.2">
      <c r="A211" s="201">
        <f>+A210+1</f>
        <v>205</v>
      </c>
      <c r="B211" s="380" t="s">
        <v>166</v>
      </c>
      <c r="C211" s="75" t="s">
        <v>1480</v>
      </c>
      <c r="D211" s="206" t="s">
        <v>2947</v>
      </c>
      <c r="E211" s="206" t="s">
        <v>444</v>
      </c>
      <c r="F211" s="79" t="s">
        <v>2948</v>
      </c>
      <c r="G211" s="81">
        <v>42339</v>
      </c>
      <c r="H211" s="110">
        <f>+G211+(365*4)</f>
        <v>43799</v>
      </c>
      <c r="I211" s="75" t="s">
        <v>2949</v>
      </c>
      <c r="J211" s="138">
        <v>2016</v>
      </c>
      <c r="K211" s="77" t="str">
        <f>+J211&amp; " "&amp;B211</f>
        <v>2016 PKS</v>
      </c>
    </row>
    <row r="212" spans="1:11" s="77" customFormat="1" ht="24" x14ac:dyDescent="0.2">
      <c r="A212" s="201">
        <f t="shared" ref="A212:A216" si="0">+A211+1</f>
        <v>206</v>
      </c>
      <c r="B212" s="401" t="s">
        <v>166</v>
      </c>
      <c r="C212" s="79" t="s">
        <v>1088</v>
      </c>
      <c r="D212" s="206" t="s">
        <v>3390</v>
      </c>
      <c r="E212" s="206" t="s">
        <v>444</v>
      </c>
      <c r="F212" s="79" t="s">
        <v>3391</v>
      </c>
      <c r="G212" s="81">
        <v>42340</v>
      </c>
      <c r="H212" s="110" t="s">
        <v>3392</v>
      </c>
      <c r="I212" s="75" t="s">
        <v>3393</v>
      </c>
      <c r="J212" s="138">
        <v>2016</v>
      </c>
      <c r="K212" s="77" t="str">
        <f>+J212&amp; " "&amp;B212</f>
        <v>2016 PKS</v>
      </c>
    </row>
    <row r="213" spans="1:11" s="77" customFormat="1" ht="48" x14ac:dyDescent="0.2">
      <c r="A213" s="201">
        <f t="shared" si="0"/>
        <v>207</v>
      </c>
      <c r="B213" s="401" t="s">
        <v>166</v>
      </c>
      <c r="C213" s="79" t="s">
        <v>3019</v>
      </c>
      <c r="D213" s="206" t="s">
        <v>3020</v>
      </c>
      <c r="E213" s="206" t="s">
        <v>444</v>
      </c>
      <c r="F213" s="79" t="s">
        <v>3289</v>
      </c>
      <c r="G213" s="81">
        <v>42346</v>
      </c>
      <c r="H213" s="110">
        <f>+G213+(365*4)</f>
        <v>43806</v>
      </c>
      <c r="I213" s="75" t="s">
        <v>2084</v>
      </c>
      <c r="J213" s="138">
        <v>2016</v>
      </c>
      <c r="K213" s="77" t="str">
        <f>+J213&amp; " "&amp;B213</f>
        <v>2016 PKS</v>
      </c>
    </row>
    <row r="214" spans="1:11" s="77" customFormat="1" ht="24" x14ac:dyDescent="0.2">
      <c r="A214" s="201">
        <f t="shared" si="0"/>
        <v>208</v>
      </c>
      <c r="B214" s="401" t="s">
        <v>50</v>
      </c>
      <c r="C214" s="79" t="s">
        <v>3364</v>
      </c>
      <c r="D214" s="206" t="s">
        <v>3375</v>
      </c>
      <c r="E214" s="206" t="s">
        <v>444</v>
      </c>
      <c r="F214" s="79"/>
      <c r="G214" s="81">
        <v>42345</v>
      </c>
      <c r="H214" s="110">
        <f>+G214+(365*1)</f>
        <v>42710</v>
      </c>
      <c r="I214" s="75" t="s">
        <v>101</v>
      </c>
      <c r="J214" s="138">
        <v>2016</v>
      </c>
      <c r="K214" s="77" t="str">
        <f>+J214&amp; " "&amp;B214</f>
        <v>2016 MoU</v>
      </c>
    </row>
    <row r="215" spans="1:11" s="77" customFormat="1" ht="36" x14ac:dyDescent="0.2">
      <c r="A215" s="201">
        <f t="shared" si="0"/>
        <v>209</v>
      </c>
      <c r="B215" s="401" t="s">
        <v>166</v>
      </c>
      <c r="C215" s="79" t="s">
        <v>3021</v>
      </c>
      <c r="D215" s="206" t="s">
        <v>3022</v>
      </c>
      <c r="E215" s="206" t="s">
        <v>444</v>
      </c>
      <c r="F215" s="79" t="s">
        <v>2924</v>
      </c>
      <c r="G215" s="81">
        <v>42373</v>
      </c>
      <c r="H215" s="110">
        <f>+G215+(365*1)</f>
        <v>42738</v>
      </c>
      <c r="I215" s="75" t="s">
        <v>3023</v>
      </c>
      <c r="J215" s="138">
        <v>2016</v>
      </c>
      <c r="K215" s="77" t="str">
        <f>+J215&amp; " "&amp;B215</f>
        <v>2016 PKS</v>
      </c>
    </row>
    <row r="216" spans="1:11" s="77" customFormat="1" ht="12.75" x14ac:dyDescent="0.2">
      <c r="A216" s="201">
        <f t="shared" si="0"/>
        <v>210</v>
      </c>
      <c r="B216" s="401" t="s">
        <v>50</v>
      </c>
      <c r="C216" s="79" t="s">
        <v>3298</v>
      </c>
      <c r="D216" s="206" t="s">
        <v>3119</v>
      </c>
      <c r="E216" s="206" t="s">
        <v>444</v>
      </c>
      <c r="F216" s="79" t="s">
        <v>3300</v>
      </c>
      <c r="G216" s="81">
        <v>42425</v>
      </c>
      <c r="H216" s="110">
        <f>+G216+(365*5)</f>
        <v>44250</v>
      </c>
      <c r="I216" s="75" t="s">
        <v>101</v>
      </c>
      <c r="J216" s="138">
        <v>2016</v>
      </c>
      <c r="K216" s="77" t="str">
        <f>+J216&amp; " "&amp;B216</f>
        <v>2016 MoU</v>
      </c>
    </row>
    <row r="217" spans="1:11" s="77" customFormat="1" ht="24" x14ac:dyDescent="0.2">
      <c r="A217" s="201">
        <f>+A216+1</f>
        <v>211</v>
      </c>
      <c r="B217" s="401" t="s">
        <v>50</v>
      </c>
      <c r="C217" s="79" t="s">
        <v>3299</v>
      </c>
      <c r="D217" s="206" t="s">
        <v>3120</v>
      </c>
      <c r="E217" s="206" t="s">
        <v>444</v>
      </c>
      <c r="F217" s="79" t="s">
        <v>3301</v>
      </c>
      <c r="G217" s="81">
        <v>42425</v>
      </c>
      <c r="H217" s="110">
        <f>+G217+(365*5)</f>
        <v>44250</v>
      </c>
      <c r="I217" s="75" t="s">
        <v>3302</v>
      </c>
      <c r="J217" s="138">
        <v>2016</v>
      </c>
      <c r="K217" s="77" t="str">
        <f>+J217&amp; " "&amp;B217</f>
        <v>2016 MoU</v>
      </c>
    </row>
    <row r="218" spans="1:11" s="77" customFormat="1" ht="48" x14ac:dyDescent="0.2">
      <c r="A218" s="201">
        <f t="shared" ref="A218:A219" si="1">+A217+1</f>
        <v>212</v>
      </c>
      <c r="B218" s="401" t="s">
        <v>166</v>
      </c>
      <c r="C218" s="79" t="s">
        <v>3379</v>
      </c>
      <c r="D218" s="206" t="s">
        <v>3384</v>
      </c>
      <c r="E218" s="206" t="s">
        <v>444</v>
      </c>
      <c r="F218" s="79" t="s">
        <v>3385</v>
      </c>
      <c r="G218" s="81">
        <v>42430</v>
      </c>
      <c r="H218" s="110">
        <f>+G218+(120)</f>
        <v>42550</v>
      </c>
      <c r="I218" s="75" t="s">
        <v>3386</v>
      </c>
      <c r="J218" s="138">
        <v>2016</v>
      </c>
      <c r="K218" s="77" t="str">
        <f>+J218&amp; " "&amp;B218</f>
        <v>2016 PKS</v>
      </c>
    </row>
    <row r="219" spans="1:11" s="77" customFormat="1" ht="24" x14ac:dyDescent="0.2">
      <c r="A219" s="201">
        <f t="shared" si="1"/>
        <v>213</v>
      </c>
      <c r="B219" s="401" t="s">
        <v>50</v>
      </c>
      <c r="C219" s="79" t="s">
        <v>3225</v>
      </c>
      <c r="D219" s="206" t="s">
        <v>3227</v>
      </c>
      <c r="E219" s="206" t="s">
        <v>444</v>
      </c>
      <c r="F219" s="79" t="s">
        <v>3228</v>
      </c>
      <c r="G219" s="81">
        <v>42432</v>
      </c>
      <c r="H219" s="110">
        <f>+G219+(365*5)</f>
        <v>44257</v>
      </c>
      <c r="I219" s="75" t="s">
        <v>101</v>
      </c>
      <c r="J219" s="138">
        <v>2016</v>
      </c>
      <c r="K219" s="77" t="str">
        <f>+J219&amp; " "&amp;B219</f>
        <v>2016 MoU</v>
      </c>
    </row>
    <row r="220" spans="1:11" s="77" customFormat="1" ht="24" x14ac:dyDescent="0.2">
      <c r="A220" s="201">
        <f>+A219+1</f>
        <v>214</v>
      </c>
      <c r="B220" s="401" t="s">
        <v>50</v>
      </c>
      <c r="C220" s="79" t="s">
        <v>3226</v>
      </c>
      <c r="D220" s="206" t="s">
        <v>3229</v>
      </c>
      <c r="E220" s="206" t="s">
        <v>444</v>
      </c>
      <c r="F220" s="79" t="s">
        <v>3230</v>
      </c>
      <c r="G220" s="81">
        <v>42432</v>
      </c>
      <c r="H220" s="110">
        <f>+G220+(365*5)</f>
        <v>44257</v>
      </c>
      <c r="I220" s="75" t="s">
        <v>101</v>
      </c>
      <c r="J220" s="138">
        <v>2016</v>
      </c>
      <c r="K220" s="77" t="str">
        <f>+J220&amp; " "&amp;B220</f>
        <v>2016 MoU</v>
      </c>
    </row>
    <row r="221" spans="1:11" s="77" customFormat="1" ht="48" x14ac:dyDescent="0.2">
      <c r="A221" s="201">
        <f>+A220+1</f>
        <v>215</v>
      </c>
      <c r="B221" s="401" t="s">
        <v>166</v>
      </c>
      <c r="C221" s="79" t="s">
        <v>3306</v>
      </c>
      <c r="D221" s="206" t="s">
        <v>3122</v>
      </c>
      <c r="E221" s="206" t="s">
        <v>444</v>
      </c>
      <c r="F221" s="79" t="s">
        <v>3303</v>
      </c>
      <c r="G221" s="81">
        <v>42432</v>
      </c>
      <c r="H221" s="110">
        <f>+G221+(365*3)</f>
        <v>43527</v>
      </c>
      <c r="I221" s="75" t="s">
        <v>3304</v>
      </c>
      <c r="J221" s="138">
        <v>2016</v>
      </c>
      <c r="K221" s="77" t="str">
        <f>+J221&amp; " "&amp;B221</f>
        <v>2016 PKS</v>
      </c>
    </row>
    <row r="222" spans="1:11" s="77" customFormat="1" ht="24" x14ac:dyDescent="0.2">
      <c r="A222" s="201">
        <f>+A221+1</f>
        <v>216</v>
      </c>
      <c r="B222" s="401" t="s">
        <v>50</v>
      </c>
      <c r="C222" s="79" t="s">
        <v>3231</v>
      </c>
      <c r="D222" s="206" t="s">
        <v>3232</v>
      </c>
      <c r="E222" s="206" t="s">
        <v>444</v>
      </c>
      <c r="F222" s="79" t="s">
        <v>3233</v>
      </c>
      <c r="G222" s="81">
        <v>42436</v>
      </c>
      <c r="H222" s="110">
        <f>+G222+(365*5)</f>
        <v>44261</v>
      </c>
      <c r="I222" s="75" t="s">
        <v>101</v>
      </c>
      <c r="J222" s="138">
        <v>2016</v>
      </c>
      <c r="K222" s="77" t="str">
        <f>+J222&amp; " "&amp;B222</f>
        <v>2016 MoU</v>
      </c>
    </row>
    <row r="223" spans="1:11" s="77" customFormat="1" ht="24" x14ac:dyDescent="0.2">
      <c r="A223" s="201">
        <f>+A222+1</f>
        <v>217</v>
      </c>
      <c r="B223" s="401" t="s">
        <v>166</v>
      </c>
      <c r="C223" s="79" t="s">
        <v>3234</v>
      </c>
      <c r="D223" s="206" t="s">
        <v>3235</v>
      </c>
      <c r="E223" s="206" t="s">
        <v>444</v>
      </c>
      <c r="F223" s="79" t="s">
        <v>3236</v>
      </c>
      <c r="G223" s="81">
        <v>42436</v>
      </c>
      <c r="H223" s="110">
        <f>+G223+(365*5)</f>
        <v>44261</v>
      </c>
      <c r="I223" s="75" t="s">
        <v>101</v>
      </c>
      <c r="J223" s="138">
        <v>2016</v>
      </c>
      <c r="K223" s="77" t="str">
        <f>+J223&amp; " "&amp;B223</f>
        <v>2016 PKS</v>
      </c>
    </row>
    <row r="224" spans="1:11" s="77" customFormat="1" ht="60" x14ac:dyDescent="0.2">
      <c r="A224" s="201">
        <f>+A223+1</f>
        <v>218</v>
      </c>
      <c r="B224" s="401" t="s">
        <v>166</v>
      </c>
      <c r="C224" s="79" t="s">
        <v>3305</v>
      </c>
      <c r="D224" s="206" t="s">
        <v>3307</v>
      </c>
      <c r="E224" s="206" t="s">
        <v>444</v>
      </c>
      <c r="F224" s="79" t="s">
        <v>3308</v>
      </c>
      <c r="G224" s="81">
        <v>42440</v>
      </c>
      <c r="H224" s="110">
        <v>42704</v>
      </c>
      <c r="I224" s="75" t="s">
        <v>3309</v>
      </c>
      <c r="J224" s="138">
        <v>2016</v>
      </c>
      <c r="K224" s="77" t="str">
        <f>+J224&amp; " "&amp;B231</f>
        <v>2016 PKS</v>
      </c>
    </row>
    <row r="225" spans="1:11" s="77" customFormat="1" ht="48" x14ac:dyDescent="0.2">
      <c r="A225" s="201">
        <f>+A224+1</f>
        <v>219</v>
      </c>
      <c r="B225" s="401" t="s">
        <v>166</v>
      </c>
      <c r="C225" s="79" t="s">
        <v>3269</v>
      </c>
      <c r="D225" s="206" t="s">
        <v>3270</v>
      </c>
      <c r="E225" s="206" t="s">
        <v>444</v>
      </c>
      <c r="F225" s="79" t="s">
        <v>3271</v>
      </c>
      <c r="G225" s="81">
        <v>42443</v>
      </c>
      <c r="H225" s="110">
        <f>+G225+(365*1)</f>
        <v>42808</v>
      </c>
      <c r="I225" s="75" t="s">
        <v>3320</v>
      </c>
      <c r="J225" s="138">
        <v>2016</v>
      </c>
      <c r="K225" s="77" t="str">
        <f>+J225&amp; " "&amp;B225</f>
        <v>2016 PKS</v>
      </c>
    </row>
    <row r="226" spans="1:11" s="77" customFormat="1" ht="48" x14ac:dyDescent="0.2">
      <c r="A226" s="201">
        <f t="shared" ref="A226:A232" si="2">+A225+1</f>
        <v>220</v>
      </c>
      <c r="B226" s="401" t="s">
        <v>166</v>
      </c>
      <c r="C226" s="79" t="s">
        <v>3379</v>
      </c>
      <c r="D226" s="206" t="s">
        <v>3387</v>
      </c>
      <c r="E226" s="206" t="s">
        <v>444</v>
      </c>
      <c r="F226" s="79" t="s">
        <v>3388</v>
      </c>
      <c r="G226" s="81">
        <v>42444</v>
      </c>
      <c r="H226" s="110">
        <f>+G226+(120)</f>
        <v>42564</v>
      </c>
      <c r="I226" s="75" t="s">
        <v>3389</v>
      </c>
      <c r="J226" s="138">
        <v>2016</v>
      </c>
      <c r="K226" s="77" t="str">
        <f>+J226&amp; " "&amp;B226</f>
        <v>2016 PKS</v>
      </c>
    </row>
    <row r="227" spans="1:11" s="77" customFormat="1" ht="48" x14ac:dyDescent="0.2">
      <c r="A227" s="201">
        <f t="shared" si="2"/>
        <v>221</v>
      </c>
      <c r="B227" s="401" t="s">
        <v>166</v>
      </c>
      <c r="C227" s="79" t="s">
        <v>3380</v>
      </c>
      <c r="D227" s="206" t="s">
        <v>3381</v>
      </c>
      <c r="E227" s="206" t="s">
        <v>444</v>
      </c>
      <c r="F227" s="79" t="s">
        <v>3382</v>
      </c>
      <c r="G227" s="81">
        <v>42479</v>
      </c>
      <c r="H227" s="110">
        <f>+G227+(120)</f>
        <v>42599</v>
      </c>
      <c r="I227" s="75" t="s">
        <v>3383</v>
      </c>
      <c r="J227" s="138">
        <v>2016</v>
      </c>
      <c r="K227" s="77" t="str">
        <f>+J227&amp; " "&amp;B227</f>
        <v>2016 PKS</v>
      </c>
    </row>
    <row r="228" spans="1:11" s="77" customFormat="1" ht="24" x14ac:dyDescent="0.2">
      <c r="A228" s="201">
        <f t="shared" si="2"/>
        <v>222</v>
      </c>
      <c r="B228" s="401" t="s">
        <v>50</v>
      </c>
      <c r="C228" s="79" t="s">
        <v>3310</v>
      </c>
      <c r="D228" s="206" t="s">
        <v>3311</v>
      </c>
      <c r="E228" s="206" t="s">
        <v>444</v>
      </c>
      <c r="F228" s="79" t="s">
        <v>3312</v>
      </c>
      <c r="G228" s="81">
        <v>42450</v>
      </c>
      <c r="H228" s="110">
        <f>+G228+(365*5)</f>
        <v>44275</v>
      </c>
      <c r="I228" s="75" t="s">
        <v>101</v>
      </c>
      <c r="J228" s="138">
        <v>2016</v>
      </c>
      <c r="K228" s="77" t="str">
        <f>+J228&amp; " "&amp;B228</f>
        <v>2016 MoU</v>
      </c>
    </row>
    <row r="229" spans="1:11" s="77" customFormat="1" ht="48" x14ac:dyDescent="0.2">
      <c r="A229" s="201">
        <f t="shared" si="2"/>
        <v>223</v>
      </c>
      <c r="B229" s="401" t="s">
        <v>166</v>
      </c>
      <c r="C229" s="79" t="s">
        <v>3317</v>
      </c>
      <c r="D229" s="206" t="s">
        <v>3313</v>
      </c>
      <c r="E229" s="206" t="s">
        <v>444</v>
      </c>
      <c r="F229" s="79" t="s">
        <v>3314</v>
      </c>
      <c r="G229" s="81">
        <v>42453</v>
      </c>
      <c r="H229" s="110" t="s">
        <v>3315</v>
      </c>
      <c r="I229" s="75" t="s">
        <v>3316</v>
      </c>
      <c r="J229" s="138">
        <v>2016</v>
      </c>
      <c r="K229" s="77" t="str">
        <f>+J229&amp; " "&amp;B229</f>
        <v>2016 PKS</v>
      </c>
    </row>
    <row r="230" spans="1:11" s="77" customFormat="1" ht="72" x14ac:dyDescent="0.2">
      <c r="A230" s="201">
        <f t="shared" si="2"/>
        <v>224</v>
      </c>
      <c r="B230" s="401" t="s">
        <v>166</v>
      </c>
      <c r="C230" s="79" t="s">
        <v>2635</v>
      </c>
      <c r="D230" s="206" t="s">
        <v>3376</v>
      </c>
      <c r="E230" s="206" t="s">
        <v>444</v>
      </c>
      <c r="F230" s="79" t="s">
        <v>3377</v>
      </c>
      <c r="G230" s="81">
        <v>42453</v>
      </c>
      <c r="H230" s="110" t="s">
        <v>2589</v>
      </c>
      <c r="I230" s="75" t="s">
        <v>3378</v>
      </c>
      <c r="J230" s="138">
        <v>2016</v>
      </c>
      <c r="K230" s="77" t="str">
        <f>+J230&amp; " "&amp;B230</f>
        <v>2016 PKS</v>
      </c>
    </row>
    <row r="231" spans="1:11" s="77" customFormat="1" ht="36" x14ac:dyDescent="0.2">
      <c r="A231" s="201">
        <f t="shared" si="2"/>
        <v>225</v>
      </c>
      <c r="B231" s="401" t="s">
        <v>166</v>
      </c>
      <c r="C231" s="79" t="s">
        <v>3305</v>
      </c>
      <c r="D231" s="206" t="s">
        <v>3318</v>
      </c>
      <c r="E231" s="206" t="s">
        <v>444</v>
      </c>
      <c r="F231" s="79" t="s">
        <v>3319</v>
      </c>
      <c r="G231" s="81">
        <v>42457</v>
      </c>
      <c r="H231" s="110">
        <f>+G231+(120)</f>
        <v>42577</v>
      </c>
      <c r="I231" s="75" t="s">
        <v>3321</v>
      </c>
      <c r="J231" s="138">
        <v>2016</v>
      </c>
      <c r="K231" s="77" t="str">
        <f>+J231&amp; " "&amp;B231</f>
        <v>2016 PKS</v>
      </c>
    </row>
    <row r="232" spans="1:11" s="77" customFormat="1" ht="24" x14ac:dyDescent="0.2">
      <c r="A232" s="201">
        <f t="shared" si="2"/>
        <v>226</v>
      </c>
      <c r="B232" s="401" t="s">
        <v>50</v>
      </c>
      <c r="C232" s="79" t="s">
        <v>3322</v>
      </c>
      <c r="D232" s="206" t="s">
        <v>3323</v>
      </c>
      <c r="E232" s="206" t="s">
        <v>444</v>
      </c>
      <c r="F232" s="79" t="s">
        <v>3324</v>
      </c>
      <c r="G232" s="81">
        <v>42449</v>
      </c>
      <c r="H232" s="110">
        <f>+G232+(365*5)</f>
        <v>44274</v>
      </c>
      <c r="I232" s="75" t="s">
        <v>101</v>
      </c>
      <c r="J232" s="138">
        <v>2016</v>
      </c>
      <c r="K232" s="77" t="str">
        <f>+J232&amp; " "&amp;B232</f>
        <v>2016 MoU</v>
      </c>
    </row>
    <row r="233" spans="1:11" s="77" customFormat="1" ht="12.75" x14ac:dyDescent="0.2">
      <c r="A233" s="201"/>
      <c r="B233" s="401"/>
      <c r="C233" s="79"/>
      <c r="D233" s="206"/>
      <c r="E233" s="206" t="s">
        <v>444</v>
      </c>
      <c r="F233" s="79"/>
      <c r="G233" s="81"/>
      <c r="H233" s="110"/>
      <c r="I233" s="75"/>
      <c r="J233" s="138">
        <v>2016</v>
      </c>
      <c r="K233" s="77" t="str">
        <f>+J233&amp; " "&amp;B233</f>
        <v xml:space="preserve">2016 </v>
      </c>
    </row>
    <row r="234" spans="1:11" s="77" customFormat="1" ht="12.75" x14ac:dyDescent="0.2">
      <c r="A234" s="201"/>
      <c r="B234" s="401"/>
      <c r="C234" s="79"/>
      <c r="D234" s="206"/>
      <c r="E234" s="206" t="s">
        <v>444</v>
      </c>
      <c r="F234" s="79"/>
      <c r="G234" s="81"/>
      <c r="H234" s="110"/>
      <c r="I234" s="75"/>
      <c r="J234" s="138">
        <v>2016</v>
      </c>
      <c r="K234" s="77" t="str">
        <f>+J234&amp; " "&amp;B234</f>
        <v xml:space="preserve">2016 </v>
      </c>
    </row>
    <row r="235" spans="1:11" s="77" customFormat="1" ht="12.75" x14ac:dyDescent="0.2">
      <c r="A235" s="201"/>
      <c r="B235" s="401"/>
      <c r="C235" s="79"/>
      <c r="D235" s="206"/>
      <c r="E235" s="206" t="s">
        <v>444</v>
      </c>
      <c r="F235" s="79"/>
      <c r="G235" s="81"/>
      <c r="H235" s="110"/>
      <c r="I235" s="75"/>
      <c r="J235" s="138">
        <v>2016</v>
      </c>
      <c r="K235" s="77" t="str">
        <f>+J235&amp; " "&amp;B235</f>
        <v xml:space="preserve">2016 </v>
      </c>
    </row>
    <row r="236" spans="1:11" s="77" customFormat="1" ht="12.75" x14ac:dyDescent="0.2">
      <c r="A236" s="201"/>
      <c r="B236" s="401"/>
      <c r="C236" s="79"/>
      <c r="D236" s="206"/>
      <c r="E236" s="206"/>
      <c r="F236" s="79"/>
      <c r="G236" s="81"/>
      <c r="H236" s="110"/>
      <c r="I236" s="75"/>
      <c r="J236" s="138"/>
    </row>
    <row r="237" spans="1:11" s="77" customFormat="1" x14ac:dyDescent="0.2">
      <c r="A237" s="209"/>
      <c r="B237" s="243"/>
      <c r="C237" s="210"/>
      <c r="D237" s="211"/>
      <c r="E237" s="211"/>
      <c r="F237" s="210"/>
      <c r="G237" s="212"/>
      <c r="H237" s="213"/>
      <c r="I237" s="200"/>
      <c r="J237" s="138"/>
      <c r="K237" s="77" t="str">
        <f t="shared" ref="K237" si="3">+J237&amp; " "&amp;B238</f>
        <v xml:space="preserve"> </v>
      </c>
    </row>
    <row r="238" spans="1:11" s="77" customFormat="1" x14ac:dyDescent="0.2">
      <c r="A238" s="138"/>
      <c r="B238" s="138"/>
      <c r="C238" s="214"/>
      <c r="D238" s="82"/>
      <c r="E238" s="138"/>
      <c r="F238" s="82"/>
      <c r="G238" s="82"/>
      <c r="H238" s="82"/>
      <c r="I238" s="214"/>
      <c r="J238" s="138"/>
    </row>
    <row r="239" spans="1:11" s="77" customFormat="1" x14ac:dyDescent="0.2">
      <c r="A239" s="138"/>
      <c r="B239" s="138"/>
      <c r="C239" s="214"/>
      <c r="D239" s="82"/>
      <c r="E239" s="138"/>
      <c r="F239" s="82"/>
      <c r="G239" s="82"/>
      <c r="H239" s="82"/>
      <c r="I239" s="214"/>
      <c r="J239" s="138"/>
      <c r="K239" s="77" t="e">
        <f>+J239&amp; " "&amp;#REF!</f>
        <v>#REF!</v>
      </c>
    </row>
  </sheetData>
  <mergeCells count="5">
    <mergeCell ref="A6:I6"/>
    <mergeCell ref="A5:I5"/>
    <mergeCell ref="A1:I1"/>
    <mergeCell ref="A2:I2"/>
    <mergeCell ref="D4:F4"/>
  </mergeCells>
  <phoneticPr fontId="2" type="noConversion"/>
  <hyperlinks>
    <hyperlink ref="B10" r:id="rId1"/>
    <hyperlink ref="B7" r:id="rId2"/>
    <hyperlink ref="B8" r:id="rId3"/>
    <hyperlink ref="B9" r:id="rId4"/>
    <hyperlink ref="B11" r:id="rId5"/>
    <hyperlink ref="B15" r:id="rId6"/>
    <hyperlink ref="B18" r:id="rId7"/>
    <hyperlink ref="B14" r:id="rId8"/>
    <hyperlink ref="B16" r:id="rId9"/>
    <hyperlink ref="B17" r:id="rId10" display="MoU"/>
    <hyperlink ref="B12" r:id="rId11"/>
    <hyperlink ref="B22" r:id="rId12"/>
    <hyperlink ref="B21" r:id="rId13"/>
    <hyperlink ref="B13" r:id="rId14"/>
    <hyperlink ref="B23" r:id="rId15"/>
    <hyperlink ref="B24" r:id="rId16"/>
    <hyperlink ref="B27" r:id="rId17"/>
    <hyperlink ref="B25" r:id="rId18"/>
    <hyperlink ref="B28" r:id="rId19"/>
    <hyperlink ref="B20" r:id="rId20"/>
    <hyperlink ref="B31" r:id="rId21"/>
    <hyperlink ref="B34" r:id="rId22"/>
    <hyperlink ref="B35" r:id="rId23"/>
    <hyperlink ref="B30" r:id="rId24"/>
    <hyperlink ref="B39" r:id="rId25"/>
    <hyperlink ref="B44" r:id="rId26"/>
    <hyperlink ref="B32" r:id="rId27"/>
    <hyperlink ref="B33" r:id="rId28"/>
    <hyperlink ref="B29" r:id="rId29"/>
    <hyperlink ref="B36" r:id="rId30"/>
    <hyperlink ref="B41" r:id="rId31"/>
    <hyperlink ref="B46" r:id="rId32"/>
    <hyperlink ref="B48" r:id="rId33"/>
    <hyperlink ref="B50" r:id="rId34"/>
    <hyperlink ref="B49" r:id="rId35"/>
    <hyperlink ref="B51" r:id="rId36"/>
    <hyperlink ref="B43" r:id="rId37" display="MoU"/>
    <hyperlink ref="B37" r:id="rId38"/>
    <hyperlink ref="B42" r:id="rId39"/>
    <hyperlink ref="B52" r:id="rId40"/>
    <hyperlink ref="B53" r:id="rId41"/>
    <hyperlink ref="B45" r:id="rId42"/>
    <hyperlink ref="B55" r:id="rId43"/>
    <hyperlink ref="B59" r:id="rId44"/>
    <hyperlink ref="B193" r:id="rId45"/>
    <hyperlink ref="B40" r:id="rId46"/>
    <hyperlink ref="B57" r:id="rId47"/>
    <hyperlink ref="B60" r:id="rId48"/>
    <hyperlink ref="B63" r:id="rId49"/>
    <hyperlink ref="B54" r:id="rId50"/>
    <hyperlink ref="B70" r:id="rId51"/>
    <hyperlink ref="B56" r:id="rId52"/>
    <hyperlink ref="B66" r:id="rId53"/>
    <hyperlink ref="B71" r:id="rId54"/>
    <hyperlink ref="B69" r:id="rId55"/>
    <hyperlink ref="B74" r:id="rId56" display="PKS "/>
    <hyperlink ref="B75" r:id="rId57"/>
    <hyperlink ref="B76" r:id="rId58"/>
    <hyperlink ref="B77" r:id="rId59"/>
    <hyperlink ref="B78" r:id="rId60"/>
    <hyperlink ref="B79" r:id="rId61"/>
    <hyperlink ref="B81" r:id="rId62"/>
    <hyperlink ref="B82" r:id="rId63"/>
    <hyperlink ref="B80" r:id="rId64"/>
    <hyperlink ref="B72" r:id="rId65"/>
    <hyperlink ref="B83" r:id="rId66"/>
    <hyperlink ref="B85" r:id="rId67"/>
    <hyperlink ref="B86" r:id="rId68" display="MoU"/>
    <hyperlink ref="B89" r:id="rId69"/>
    <hyperlink ref="B73" r:id="rId70"/>
    <hyperlink ref="B90" r:id="rId71"/>
    <hyperlink ref="B65" r:id="rId72"/>
    <hyperlink ref="B58" r:id="rId73"/>
    <hyperlink ref="B88" r:id="rId74"/>
    <hyperlink ref="B91" r:id="rId75"/>
    <hyperlink ref="B92" r:id="rId76" display="MoU"/>
    <hyperlink ref="B64" r:id="rId77"/>
    <hyperlink ref="B94" r:id="rId78"/>
    <hyperlink ref="B93" r:id="rId79"/>
    <hyperlink ref="B98" r:id="rId80"/>
    <hyperlink ref="B84" r:id="rId81"/>
    <hyperlink ref="B101" r:id="rId82"/>
    <hyperlink ref="B104" r:id="rId83"/>
    <hyperlink ref="B105" r:id="rId84"/>
    <hyperlink ref="B95" r:id="rId85"/>
    <hyperlink ref="B87" r:id="rId86" display="PKS"/>
    <hyperlink ref="B68" r:id="rId87"/>
    <hyperlink ref="B109" r:id="rId88"/>
    <hyperlink ref="B111" r:id="rId89"/>
    <hyperlink ref="B112" r:id="rId90"/>
    <hyperlink ref="B113" r:id="rId91"/>
    <hyperlink ref="B106" r:id="rId92"/>
    <hyperlink ref="B100" r:id="rId93"/>
    <hyperlink ref="B107" r:id="rId94"/>
    <hyperlink ref="B108" r:id="rId95"/>
    <hyperlink ref="B96" r:id="rId96"/>
    <hyperlink ref="B97" r:id="rId97"/>
    <hyperlink ref="B115" r:id="rId98"/>
    <hyperlink ref="B99" r:id="rId99"/>
    <hyperlink ref="B114" r:id="rId100"/>
    <hyperlink ref="B121" r:id="rId101"/>
    <hyperlink ref="B103" r:id="rId102"/>
    <hyperlink ref="B116" r:id="rId103"/>
    <hyperlink ref="B122" r:id="rId104"/>
    <hyperlink ref="B123" r:id="rId105"/>
    <hyperlink ref="B126" r:id="rId106"/>
    <hyperlink ref="B127" r:id="rId107"/>
    <hyperlink ref="B128" r:id="rId108"/>
    <hyperlink ref="B130" r:id="rId109"/>
    <hyperlink ref="B67" r:id="rId110"/>
    <hyperlink ref="B117" r:id="rId111"/>
    <hyperlink ref="B131" r:id="rId112"/>
    <hyperlink ref="B125" r:id="rId113"/>
    <hyperlink ref="B140" r:id="rId114"/>
    <hyperlink ref="B135" r:id="rId115"/>
    <hyperlink ref="B129" r:id="rId116"/>
    <hyperlink ref="B137" r:id="rId117"/>
    <hyperlink ref="B138" r:id="rId118"/>
    <hyperlink ref="B124" r:id="rId119"/>
    <hyperlink ref="B139" r:id="rId120"/>
    <hyperlink ref="B132" r:id="rId121"/>
    <hyperlink ref="B133" r:id="rId122"/>
    <hyperlink ref="B147" r:id="rId123"/>
    <hyperlink ref="B143" r:id="rId124"/>
    <hyperlink ref="B148" r:id="rId125"/>
    <hyperlink ref="B142" r:id="rId126"/>
    <hyperlink ref="B144" r:id="rId127"/>
    <hyperlink ref="B102" r:id="rId128"/>
    <hyperlink ref="B154" r:id="rId129"/>
    <hyperlink ref="B136" r:id="rId130"/>
    <hyperlink ref="B145" r:id="rId131"/>
    <hyperlink ref="B146" r:id="rId132"/>
    <hyperlink ref="B134" r:id="rId133"/>
    <hyperlink ref="B156" r:id="rId134"/>
    <hyperlink ref="B157" r:id="rId135"/>
    <hyperlink ref="B158" r:id="rId136"/>
    <hyperlink ref="B161" r:id="rId137"/>
    <hyperlink ref="B160" r:id="rId138"/>
    <hyperlink ref="B162" r:id="rId139"/>
    <hyperlink ref="B150" r:id="rId140"/>
    <hyperlink ref="B155" r:id="rId141"/>
    <hyperlink ref="B149" r:id="rId142"/>
    <hyperlink ref="B151" r:id="rId143"/>
    <hyperlink ref="B152" r:id="rId144"/>
    <hyperlink ref="B153" r:id="rId145"/>
    <hyperlink ref="B163" r:id="rId146"/>
    <hyperlink ref="B165" r:id="rId147"/>
    <hyperlink ref="B168" r:id="rId148"/>
    <hyperlink ref="B171" r:id="rId149"/>
    <hyperlink ref="B172" r:id="rId150"/>
    <hyperlink ref="B173" r:id="rId151"/>
    <hyperlink ref="B174" r:id="rId152"/>
    <hyperlink ref="B175" r:id="rId153"/>
    <hyperlink ref="B176" r:id="rId154"/>
    <hyperlink ref="B177" r:id="rId155"/>
    <hyperlink ref="B178" r:id="rId156"/>
    <hyperlink ref="B164" r:id="rId157"/>
    <hyperlink ref="B118" r:id="rId158"/>
    <hyperlink ref="B167" r:id="rId159"/>
    <hyperlink ref="B180" r:id="rId160"/>
    <hyperlink ref="B179" r:id="rId161"/>
    <hyperlink ref="B184" r:id="rId162"/>
    <hyperlink ref="B187" r:id="rId163"/>
    <hyperlink ref="B189" r:id="rId164"/>
    <hyperlink ref="B188" r:id="rId165"/>
    <hyperlink ref="B190" r:id="rId166"/>
    <hyperlink ref="B194" r:id="rId167"/>
    <hyperlink ref="B186" r:id="rId168"/>
    <hyperlink ref="B182" r:id="rId169"/>
    <hyperlink ref="B195" r:id="rId170"/>
    <hyperlink ref="B181" r:id="rId171"/>
    <hyperlink ref="B19" r:id="rId172"/>
    <hyperlink ref="B26" r:id="rId173"/>
    <hyperlink ref="B197" r:id="rId174"/>
    <hyperlink ref="B192" r:id="rId175"/>
    <hyperlink ref="B201" r:id="rId176"/>
    <hyperlink ref="B196" r:id="rId177"/>
    <hyperlink ref="B198" r:id="rId178"/>
    <hyperlink ref="B199" r:id="rId179"/>
    <hyperlink ref="B204" r:id="rId180"/>
    <hyperlink ref="B183" r:id="rId181"/>
    <hyperlink ref="B166" r:id="rId182"/>
    <hyperlink ref="B169" r:id="rId183"/>
    <hyperlink ref="B200" r:id="rId184"/>
    <hyperlink ref="B185" r:id="rId185"/>
    <hyperlink ref="B207" r:id="rId186"/>
    <hyperlink ref="B208" r:id="rId187"/>
    <hyperlink ref="B209" r:id="rId188"/>
    <hyperlink ref="B210" r:id="rId189"/>
    <hyperlink ref="B205" r:id="rId190"/>
    <hyperlink ref="B61" r:id="rId191"/>
    <hyperlink ref="B62" r:id="rId192"/>
    <hyperlink ref="B206" r:id="rId193"/>
    <hyperlink ref="B211" r:id="rId194"/>
    <hyperlink ref="B203" r:id="rId195"/>
    <hyperlink ref="B213" r:id="rId196"/>
    <hyperlink ref="B215" r:id="rId197"/>
    <hyperlink ref="B219" r:id="rId198"/>
    <hyperlink ref="B220" r:id="rId199"/>
    <hyperlink ref="B222" r:id="rId200"/>
    <hyperlink ref="B223" r:id="rId201"/>
    <hyperlink ref="B225" r:id="rId202"/>
    <hyperlink ref="B170" r:id="rId203"/>
    <hyperlink ref="B191" r:id="rId204"/>
    <hyperlink ref="B202" r:id="rId205"/>
    <hyperlink ref="B216" r:id="rId206"/>
    <hyperlink ref="B217" r:id="rId207"/>
    <hyperlink ref="B221" r:id="rId208"/>
    <hyperlink ref="B231" r:id="rId209"/>
    <hyperlink ref="B224" r:id="rId210"/>
    <hyperlink ref="B228" r:id="rId211"/>
    <hyperlink ref="B229" r:id="rId212"/>
    <hyperlink ref="B232" r:id="rId213"/>
    <hyperlink ref="B214" r:id="rId214"/>
    <hyperlink ref="B230" r:id="rId215"/>
    <hyperlink ref="B218" r:id="rId216"/>
    <hyperlink ref="B227" r:id="rId217"/>
    <hyperlink ref="B226" r:id="rId218"/>
    <hyperlink ref="B212" r:id="rId219"/>
  </hyperlinks>
  <pageMargins left="0.36" right="0.14000000000000001" top="0.56000000000000005" bottom="0.28000000000000003" header="0.22" footer="0.18"/>
  <pageSetup paperSize="9" orientation="landscape" horizontalDpi="4294967293" r:id="rId22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34"/>
  <sheetViews>
    <sheetView showGridLines="0" zoomScale="115" zoomScaleNormal="115" zoomScaleSheetLayoutView="100" workbookViewId="0">
      <selection activeCell="J1" sqref="J1:L1048576"/>
    </sheetView>
  </sheetViews>
  <sheetFormatPr defaultRowHeight="15" x14ac:dyDescent="0.2"/>
  <cols>
    <col min="1" max="1" width="4" style="5" customWidth="1"/>
    <col min="2" max="2" width="5.5703125" style="5" customWidth="1"/>
    <col min="3" max="3" width="37.7109375" style="20" customWidth="1"/>
    <col min="4" max="4" width="20" style="15" customWidth="1"/>
    <col min="5" max="5" width="1.42578125" style="5" customWidth="1"/>
    <col min="6" max="6" width="20.28515625" style="15" customWidth="1"/>
    <col min="7" max="7" width="15.85546875" style="15" customWidth="1"/>
    <col min="8" max="8" width="16" style="15" customWidth="1"/>
    <col min="9" max="9" width="24.140625" style="20" customWidth="1"/>
    <col min="10" max="11" width="9.140625" style="5" hidden="1" customWidth="1"/>
    <col min="12" max="12" width="0" style="5" hidden="1" customWidth="1"/>
    <col min="13" max="16384" width="9.140625" style="5"/>
  </cols>
  <sheetData>
    <row r="1" spans="1:11" ht="28.5" x14ac:dyDescent="0.2">
      <c r="A1" s="437" t="s">
        <v>582</v>
      </c>
      <c r="B1" s="437"/>
      <c r="C1" s="437"/>
      <c r="D1" s="437"/>
      <c r="E1" s="437"/>
      <c r="F1" s="437"/>
      <c r="G1" s="437"/>
      <c r="H1" s="437"/>
      <c r="I1" s="437"/>
    </row>
    <row r="2" spans="1:11" s="47" customFormat="1" ht="18.75" customHeight="1" x14ac:dyDescent="0.2">
      <c r="A2" s="45" t="s">
        <v>216</v>
      </c>
      <c r="B2" s="46" t="s">
        <v>462</v>
      </c>
      <c r="C2" s="46" t="s">
        <v>217</v>
      </c>
      <c r="D2" s="438" t="s">
        <v>463</v>
      </c>
      <c r="E2" s="438"/>
      <c r="F2" s="438"/>
      <c r="G2" s="46" t="s">
        <v>450</v>
      </c>
      <c r="H2" s="46" t="s">
        <v>451</v>
      </c>
      <c r="I2" s="19" t="s">
        <v>464</v>
      </c>
    </row>
    <row r="3" spans="1:11" ht="17.25" customHeight="1" x14ac:dyDescent="0.2">
      <c r="A3" s="439" t="s">
        <v>568</v>
      </c>
      <c r="B3" s="440"/>
      <c r="C3" s="440"/>
      <c r="D3" s="440"/>
      <c r="E3" s="440"/>
      <c r="F3" s="440"/>
      <c r="G3" s="440"/>
      <c r="H3" s="440"/>
      <c r="I3" s="441"/>
    </row>
    <row r="4" spans="1:11" ht="17.25" customHeight="1" x14ac:dyDescent="0.2">
      <c r="A4" s="439" t="s">
        <v>586</v>
      </c>
      <c r="B4" s="440"/>
      <c r="C4" s="440"/>
      <c r="D4" s="440"/>
      <c r="E4" s="440"/>
      <c r="F4" s="440"/>
      <c r="G4" s="440"/>
      <c r="H4" s="440"/>
      <c r="I4" s="441"/>
    </row>
    <row r="5" spans="1:11" s="140" customFormat="1" ht="24" x14ac:dyDescent="0.2">
      <c r="A5" s="61">
        <v>1</v>
      </c>
      <c r="B5" s="68" t="s">
        <v>50</v>
      </c>
      <c r="C5" s="66" t="s">
        <v>606</v>
      </c>
      <c r="D5" s="64" t="s">
        <v>607</v>
      </c>
      <c r="E5" s="64" t="s">
        <v>444</v>
      </c>
      <c r="F5" s="64" t="s">
        <v>608</v>
      </c>
      <c r="G5" s="142">
        <v>40554</v>
      </c>
      <c r="H5" s="141">
        <f>+G5+(365*5)</f>
        <v>42379</v>
      </c>
      <c r="I5" s="66" t="s">
        <v>101</v>
      </c>
      <c r="J5" s="140">
        <v>2011</v>
      </c>
      <c r="K5" s="53" t="str">
        <f t="shared" ref="K5:K17" si="0">+J5&amp; " "&amp;B5</f>
        <v>2011 MoU</v>
      </c>
    </row>
    <row r="6" spans="1:11" s="140" customFormat="1" ht="15" customHeight="1" x14ac:dyDescent="0.2">
      <c r="A6" s="61">
        <f t="shared" ref="A6:A12" si="1">+A5+1</f>
        <v>2</v>
      </c>
      <c r="B6" s="68" t="s">
        <v>50</v>
      </c>
      <c r="C6" s="66" t="s">
        <v>603</v>
      </c>
      <c r="D6" s="64" t="s">
        <v>604</v>
      </c>
      <c r="E6" s="64" t="s">
        <v>444</v>
      </c>
      <c r="F6" s="64" t="s">
        <v>605</v>
      </c>
      <c r="G6" s="142">
        <v>40591</v>
      </c>
      <c r="H6" s="141">
        <f>+G6+(365*5)</f>
        <v>42416</v>
      </c>
      <c r="I6" s="66" t="s">
        <v>101</v>
      </c>
      <c r="J6" s="140">
        <v>2011</v>
      </c>
      <c r="K6" s="53" t="str">
        <f t="shared" si="0"/>
        <v>2011 MoU</v>
      </c>
    </row>
    <row r="7" spans="1:11" s="140" customFormat="1" ht="24" x14ac:dyDescent="0.2">
      <c r="A7" s="61">
        <f t="shared" si="1"/>
        <v>3</v>
      </c>
      <c r="B7" s="149" t="s">
        <v>50</v>
      </c>
      <c r="C7" s="66" t="s">
        <v>1174</v>
      </c>
      <c r="D7" s="64" t="s">
        <v>1175</v>
      </c>
      <c r="E7" s="64" t="s">
        <v>444</v>
      </c>
      <c r="F7" s="64" t="s">
        <v>1176</v>
      </c>
      <c r="G7" s="142">
        <v>41222</v>
      </c>
      <c r="H7" s="150">
        <f>+G7+(365*5)</f>
        <v>43047</v>
      </c>
      <c r="I7" s="66" t="s">
        <v>101</v>
      </c>
      <c r="J7" s="140">
        <v>2012</v>
      </c>
      <c r="K7" s="53" t="str">
        <f t="shared" si="0"/>
        <v>2012 MoU</v>
      </c>
    </row>
    <row r="8" spans="1:11" s="6" customFormat="1" ht="30" x14ac:dyDescent="0.2">
      <c r="A8" s="61">
        <f t="shared" si="1"/>
        <v>4</v>
      </c>
      <c r="B8" s="197" t="s">
        <v>50</v>
      </c>
      <c r="C8" s="7" t="s">
        <v>1393</v>
      </c>
      <c r="D8" s="18" t="s">
        <v>1394</v>
      </c>
      <c r="E8" s="18" t="s">
        <v>444</v>
      </c>
      <c r="F8" s="18" t="s">
        <v>1395</v>
      </c>
      <c r="G8" s="40">
        <v>41225</v>
      </c>
      <c r="H8" s="150">
        <f>+G8+(365*5)</f>
        <v>43050</v>
      </c>
      <c r="I8" s="7" t="s">
        <v>1396</v>
      </c>
      <c r="J8" s="6">
        <v>2012</v>
      </c>
      <c r="K8" s="5" t="str">
        <f t="shared" si="0"/>
        <v>2012 MoU</v>
      </c>
    </row>
    <row r="9" spans="1:11" s="6" customFormat="1" ht="60" x14ac:dyDescent="0.2">
      <c r="A9" s="61">
        <f t="shared" si="1"/>
        <v>5</v>
      </c>
      <c r="B9" s="197" t="s">
        <v>50</v>
      </c>
      <c r="C9" s="7" t="s">
        <v>1265</v>
      </c>
      <c r="D9" s="18"/>
      <c r="E9" s="18" t="s">
        <v>444</v>
      </c>
      <c r="F9" s="18"/>
      <c r="G9" s="40">
        <v>41352</v>
      </c>
      <c r="H9" s="150">
        <f>+G9+(365*3)</f>
        <v>42447</v>
      </c>
      <c r="I9" s="7" t="s">
        <v>1266</v>
      </c>
      <c r="J9" s="6">
        <v>2013</v>
      </c>
      <c r="K9" s="5" t="str">
        <f t="shared" si="0"/>
        <v>2013 MoU</v>
      </c>
    </row>
    <row r="10" spans="1:11" s="6" customFormat="1" ht="30" x14ac:dyDescent="0.2">
      <c r="A10" s="61">
        <f t="shared" si="1"/>
        <v>6</v>
      </c>
      <c r="B10" s="197" t="s">
        <v>50</v>
      </c>
      <c r="C10" s="7" t="s">
        <v>1289</v>
      </c>
      <c r="D10" s="18" t="s">
        <v>1290</v>
      </c>
      <c r="E10" s="18" t="s">
        <v>444</v>
      </c>
      <c r="F10" s="18" t="s">
        <v>1291</v>
      </c>
      <c r="G10" s="40">
        <v>41379</v>
      </c>
      <c r="H10" s="150">
        <f>+G10+(365*5)</f>
        <v>43204</v>
      </c>
      <c r="I10" s="66" t="s">
        <v>101</v>
      </c>
      <c r="J10" s="6">
        <v>2013</v>
      </c>
      <c r="K10" s="5" t="str">
        <f t="shared" si="0"/>
        <v>2013 MoU</v>
      </c>
    </row>
    <row r="11" spans="1:11" s="6" customFormat="1" ht="15" customHeight="1" x14ac:dyDescent="0.2">
      <c r="A11" s="61">
        <f t="shared" si="1"/>
        <v>7</v>
      </c>
      <c r="B11" s="197" t="s">
        <v>50</v>
      </c>
      <c r="C11" s="66" t="s">
        <v>1986</v>
      </c>
      <c r="D11" s="64" t="s">
        <v>1987</v>
      </c>
      <c r="E11" s="64" t="s">
        <v>444</v>
      </c>
      <c r="F11" s="64" t="s">
        <v>1988</v>
      </c>
      <c r="G11" s="142">
        <v>41940</v>
      </c>
      <c r="H11" s="150">
        <f>+G11+(365*5)</f>
        <v>43765</v>
      </c>
      <c r="I11" s="66" t="s">
        <v>101</v>
      </c>
      <c r="J11" s="6">
        <v>2014</v>
      </c>
      <c r="K11" s="5" t="str">
        <f t="shared" si="0"/>
        <v>2014 MoU</v>
      </c>
    </row>
    <row r="12" spans="1:11" s="6" customFormat="1" ht="15" customHeight="1" x14ac:dyDescent="0.2">
      <c r="A12" s="61">
        <f t="shared" si="1"/>
        <v>8</v>
      </c>
      <c r="B12" s="197" t="s">
        <v>166</v>
      </c>
      <c r="C12" s="66" t="s">
        <v>1986</v>
      </c>
      <c r="D12" s="64" t="s">
        <v>1989</v>
      </c>
      <c r="E12" s="64" t="s">
        <v>444</v>
      </c>
      <c r="F12" s="64" t="s">
        <v>1990</v>
      </c>
      <c r="G12" s="142">
        <v>41940</v>
      </c>
      <c r="H12" s="150">
        <f>+G12+(365*4)</f>
        <v>43400</v>
      </c>
      <c r="I12" s="66" t="s">
        <v>2075</v>
      </c>
      <c r="J12" s="6">
        <v>2014</v>
      </c>
      <c r="K12" s="5" t="str">
        <f t="shared" si="0"/>
        <v>2014 PKS</v>
      </c>
    </row>
    <row r="13" spans="1:11" s="6" customFormat="1" ht="15" customHeight="1" x14ac:dyDescent="0.2">
      <c r="A13" s="4"/>
      <c r="B13" s="197" t="s">
        <v>50</v>
      </c>
      <c r="C13" s="66" t="s">
        <v>3402</v>
      </c>
      <c r="D13" s="64" t="s">
        <v>3403</v>
      </c>
      <c r="E13" s="64" t="s">
        <v>444</v>
      </c>
      <c r="F13" s="64" t="s">
        <v>3404</v>
      </c>
      <c r="G13" s="142">
        <v>42481</v>
      </c>
      <c r="H13" s="150">
        <f>+G13+(365*5)</f>
        <v>44306</v>
      </c>
      <c r="I13" s="66" t="s">
        <v>101</v>
      </c>
      <c r="J13" s="6">
        <v>2016</v>
      </c>
      <c r="K13" s="5" t="str">
        <f t="shared" si="0"/>
        <v>2016 MoU</v>
      </c>
    </row>
    <row r="14" spans="1:11" s="6" customFormat="1" ht="15" customHeight="1" x14ac:dyDescent="0.2">
      <c r="A14" s="4"/>
      <c r="B14" s="197"/>
      <c r="C14" s="66"/>
      <c r="D14" s="64"/>
      <c r="E14" s="64"/>
      <c r="F14" s="64"/>
      <c r="G14" s="142"/>
      <c r="H14" s="150"/>
      <c r="I14" s="66"/>
      <c r="K14" s="5" t="str">
        <f t="shared" si="0"/>
        <v xml:space="preserve"> </v>
      </c>
    </row>
    <row r="15" spans="1:11" s="6" customFormat="1" ht="15" customHeight="1" x14ac:dyDescent="0.2">
      <c r="A15" s="4"/>
      <c r="B15" s="197"/>
      <c r="C15" s="66"/>
      <c r="D15" s="64"/>
      <c r="E15" s="64"/>
      <c r="F15" s="64"/>
      <c r="G15" s="142"/>
      <c r="H15" s="150"/>
      <c r="I15" s="66"/>
      <c r="K15" s="5" t="str">
        <f t="shared" si="0"/>
        <v xml:space="preserve"> </v>
      </c>
    </row>
    <row r="16" spans="1:11" s="6" customFormat="1" ht="15" customHeight="1" x14ac:dyDescent="0.2">
      <c r="A16" s="4"/>
      <c r="B16" s="197"/>
      <c r="C16" s="66"/>
      <c r="D16" s="64"/>
      <c r="E16" s="64"/>
      <c r="F16" s="64"/>
      <c r="G16" s="142"/>
      <c r="H16" s="150"/>
      <c r="I16" s="66"/>
      <c r="K16" s="5" t="str">
        <f t="shared" si="0"/>
        <v xml:space="preserve"> </v>
      </c>
    </row>
    <row r="17" spans="1:11" s="6" customFormat="1" ht="15" customHeight="1" x14ac:dyDescent="0.2">
      <c r="A17" s="4"/>
      <c r="B17" s="197"/>
      <c r="C17" s="66"/>
      <c r="D17" s="64"/>
      <c r="E17" s="64"/>
      <c r="F17" s="64"/>
      <c r="G17" s="142"/>
      <c r="H17" s="150"/>
      <c r="I17" s="66"/>
      <c r="K17" s="5" t="str">
        <f t="shared" si="0"/>
        <v xml:space="preserve"> </v>
      </c>
    </row>
    <row r="18" spans="1:11" s="6" customFormat="1" ht="15" customHeight="1" x14ac:dyDescent="0.2">
      <c r="A18" s="4"/>
      <c r="B18" s="197"/>
      <c r="C18" s="66"/>
      <c r="D18" s="64"/>
      <c r="E18" s="64"/>
      <c r="F18" s="64"/>
      <c r="G18" s="142"/>
      <c r="H18" s="150"/>
      <c r="I18" s="66"/>
      <c r="K18" s="5"/>
    </row>
    <row r="19" spans="1:11" s="6" customFormat="1" ht="15" customHeight="1" x14ac:dyDescent="0.2">
      <c r="A19" s="4"/>
      <c r="B19" s="197"/>
      <c r="C19" s="66"/>
      <c r="D19" s="64"/>
      <c r="E19" s="64"/>
      <c r="F19" s="64"/>
      <c r="G19" s="142"/>
      <c r="H19" s="150"/>
      <c r="I19" s="66"/>
      <c r="K19" s="5"/>
    </row>
    <row r="20" spans="1:11" s="6" customFormat="1" ht="15" customHeight="1" x14ac:dyDescent="0.2">
      <c r="A20" s="4"/>
      <c r="B20" s="44"/>
      <c r="C20" s="7"/>
      <c r="D20" s="18"/>
      <c r="E20" s="18"/>
      <c r="F20" s="18"/>
      <c r="G20" s="40"/>
      <c r="H20" s="10"/>
      <c r="I20" s="7"/>
      <c r="K20" s="5" t="str">
        <f t="shared" ref="K20:K34" si="2">+J20&amp; " "&amp;B20</f>
        <v xml:space="preserve"> </v>
      </c>
    </row>
    <row r="21" spans="1:11" s="6" customFormat="1" ht="15" customHeight="1" x14ac:dyDescent="0.2">
      <c r="A21" s="4"/>
      <c r="B21" s="44"/>
      <c r="C21" s="7"/>
      <c r="D21" s="18"/>
      <c r="E21" s="18"/>
      <c r="F21" s="18"/>
      <c r="G21" s="40"/>
      <c r="H21" s="10"/>
      <c r="I21" s="7"/>
      <c r="K21" s="5" t="str">
        <f t="shared" si="2"/>
        <v xml:space="preserve"> </v>
      </c>
    </row>
    <row r="22" spans="1:11" s="6" customFormat="1" ht="15" customHeight="1" x14ac:dyDescent="0.2">
      <c r="A22" s="4"/>
      <c r="B22" s="44"/>
      <c r="C22" s="7"/>
      <c r="D22" s="18"/>
      <c r="E22" s="18"/>
      <c r="F22" s="18"/>
      <c r="G22" s="40"/>
      <c r="H22" s="10"/>
      <c r="I22" s="7"/>
      <c r="K22" s="5" t="str">
        <f t="shared" si="2"/>
        <v xml:space="preserve"> </v>
      </c>
    </row>
    <row r="23" spans="1:11" s="6" customFormat="1" ht="15" customHeight="1" x14ac:dyDescent="0.2">
      <c r="A23" s="8"/>
      <c r="B23" s="48"/>
      <c r="C23" s="9"/>
      <c r="D23" s="196"/>
      <c r="E23" s="41"/>
      <c r="F23" s="41"/>
      <c r="G23" s="151"/>
      <c r="H23" s="17"/>
      <c r="I23" s="9"/>
      <c r="K23" s="5" t="str">
        <f t="shared" si="2"/>
        <v xml:space="preserve"> </v>
      </c>
    </row>
    <row r="24" spans="1:11" x14ac:dyDescent="0.2">
      <c r="K24" s="5" t="str">
        <f t="shared" si="2"/>
        <v xml:space="preserve"> </v>
      </c>
    </row>
    <row r="25" spans="1:11" x14ac:dyDescent="0.2">
      <c r="I25" s="49"/>
      <c r="K25" s="5" t="str">
        <f t="shared" si="2"/>
        <v xml:space="preserve"> </v>
      </c>
    </row>
    <row r="26" spans="1:11" x14ac:dyDescent="0.2">
      <c r="K26" s="5" t="str">
        <f t="shared" si="2"/>
        <v xml:space="preserve"> </v>
      </c>
    </row>
    <row r="27" spans="1:11" x14ac:dyDescent="0.2">
      <c r="K27" s="5" t="str">
        <f t="shared" si="2"/>
        <v xml:space="preserve"> </v>
      </c>
    </row>
    <row r="28" spans="1:11" x14ac:dyDescent="0.2">
      <c r="K28" s="5" t="str">
        <f t="shared" si="2"/>
        <v xml:space="preserve"> </v>
      </c>
    </row>
    <row r="29" spans="1:11" x14ac:dyDescent="0.2">
      <c r="K29" s="5" t="str">
        <f t="shared" si="2"/>
        <v xml:space="preserve"> </v>
      </c>
    </row>
    <row r="30" spans="1:11" x14ac:dyDescent="0.2">
      <c r="K30" s="5" t="str">
        <f t="shared" si="2"/>
        <v xml:space="preserve"> </v>
      </c>
    </row>
    <row r="31" spans="1:11" x14ac:dyDescent="0.2">
      <c r="K31" s="5" t="str">
        <f t="shared" si="2"/>
        <v xml:space="preserve"> </v>
      </c>
    </row>
    <row r="32" spans="1:11" x14ac:dyDescent="0.2">
      <c r="K32" s="5" t="str">
        <f t="shared" si="2"/>
        <v xml:space="preserve"> </v>
      </c>
    </row>
    <row r="33" spans="11:11" x14ac:dyDescent="0.2">
      <c r="K33" s="5" t="str">
        <f t="shared" si="2"/>
        <v xml:space="preserve"> </v>
      </c>
    </row>
    <row r="34" spans="11:11" x14ac:dyDescent="0.2">
      <c r="K34" s="5" t="str">
        <f t="shared" si="2"/>
        <v xml:space="preserve"> </v>
      </c>
    </row>
  </sheetData>
  <mergeCells count="4">
    <mergeCell ref="A1:I1"/>
    <mergeCell ref="D2:F2"/>
    <mergeCell ref="A3:I3"/>
    <mergeCell ref="A4:I4"/>
  </mergeCells>
  <phoneticPr fontId="2" type="noConversion"/>
  <hyperlinks>
    <hyperlink ref="B6" r:id="rId1"/>
    <hyperlink ref="B5" r:id="rId2"/>
    <hyperlink ref="B7" r:id="rId3"/>
    <hyperlink ref="B9" r:id="rId4"/>
    <hyperlink ref="B10" r:id="rId5"/>
    <hyperlink ref="B8" r:id="rId6"/>
    <hyperlink ref="B11" r:id="rId7"/>
    <hyperlink ref="B12" r:id="rId8"/>
  </hyperlinks>
  <pageMargins left="0.36" right="0.14000000000000001" top="0.51" bottom="0.28000000000000003" header="0.22" footer="0.18"/>
  <pageSetup paperSize="9" orientation="landscape" r:id="rId9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Q105"/>
  <sheetViews>
    <sheetView showGridLines="0" topLeftCell="A67" zoomScaleNormal="100" zoomScaleSheetLayoutView="100" workbookViewId="0">
      <selection activeCell="Q15" sqref="Q15"/>
    </sheetView>
  </sheetViews>
  <sheetFormatPr defaultRowHeight="12.75" x14ac:dyDescent="0.2"/>
  <cols>
    <col min="1" max="1" width="4" style="2" bestFit="1" customWidth="1"/>
    <col min="2" max="2" width="5.5703125" style="11" customWidth="1"/>
    <col min="3" max="3" width="31.7109375" style="3" customWidth="1"/>
    <col min="4" max="4" width="20.42578125" style="2" customWidth="1"/>
    <col min="5" max="5" width="1.42578125" style="2" customWidth="1"/>
    <col min="6" max="6" width="21.5703125" style="2" customWidth="1"/>
    <col min="7" max="8" width="16" style="2" bestFit="1" customWidth="1"/>
    <col min="9" max="9" width="27.28515625" style="3" customWidth="1"/>
    <col min="10" max="11" width="9.140625" style="22" hidden="1" customWidth="1"/>
    <col min="12" max="15" width="0" style="22" hidden="1" customWidth="1"/>
    <col min="16" max="16" width="0" style="2" hidden="1" customWidth="1"/>
    <col min="17" max="17" width="16.28515625" style="2" customWidth="1"/>
    <col min="18" max="16384" width="9.140625" style="2"/>
  </cols>
  <sheetData>
    <row r="1" spans="1:15" ht="28.5" x14ac:dyDescent="0.2">
      <c r="A1" s="437" t="s">
        <v>582</v>
      </c>
      <c r="B1" s="437"/>
      <c r="C1" s="437"/>
      <c r="D1" s="437"/>
      <c r="E1" s="437"/>
      <c r="F1" s="437"/>
      <c r="G1" s="437"/>
      <c r="H1" s="437"/>
      <c r="I1" s="437"/>
      <c r="J1" s="2"/>
      <c r="K1" s="2"/>
      <c r="L1" s="2"/>
      <c r="M1" s="2"/>
      <c r="N1" s="2"/>
      <c r="O1" s="2"/>
    </row>
    <row r="2" spans="1:15" ht="18" x14ac:dyDescent="0.2">
      <c r="A2" s="442"/>
      <c r="B2" s="442"/>
      <c r="C2" s="442"/>
      <c r="D2" s="442"/>
      <c r="E2" s="442"/>
      <c r="F2" s="442"/>
      <c r="G2" s="442"/>
      <c r="H2" s="442"/>
      <c r="I2" s="442"/>
      <c r="J2" s="2"/>
      <c r="K2" s="2"/>
      <c r="L2" s="2"/>
      <c r="M2" s="2"/>
      <c r="N2" s="2"/>
      <c r="O2" s="2"/>
    </row>
    <row r="3" spans="1:15" ht="10.5" customHeight="1" x14ac:dyDescent="0.2">
      <c r="D3" s="11"/>
      <c r="F3" s="11"/>
      <c r="G3" s="11"/>
      <c r="H3" s="16" t="s">
        <v>430</v>
      </c>
      <c r="I3" s="20"/>
      <c r="J3" s="2"/>
      <c r="K3" s="2"/>
      <c r="L3" s="2"/>
      <c r="M3" s="2"/>
      <c r="N3" s="2"/>
      <c r="O3" s="2"/>
    </row>
    <row r="4" spans="1:15" s="12" customFormat="1" ht="23.25" customHeight="1" x14ac:dyDescent="0.2">
      <c r="A4" s="13" t="s">
        <v>216</v>
      </c>
      <c r="B4" s="422" t="s">
        <v>462</v>
      </c>
      <c r="C4" s="14" t="s">
        <v>217</v>
      </c>
      <c r="D4" s="443" t="s">
        <v>463</v>
      </c>
      <c r="E4" s="443"/>
      <c r="F4" s="443"/>
      <c r="G4" s="14" t="s">
        <v>450</v>
      </c>
      <c r="H4" s="14" t="s">
        <v>451</v>
      </c>
      <c r="I4" s="19" t="s">
        <v>464</v>
      </c>
    </row>
    <row r="5" spans="1:15" s="1" customFormat="1" ht="17.25" customHeight="1" x14ac:dyDescent="0.2">
      <c r="A5" s="444" t="s">
        <v>568</v>
      </c>
      <c r="B5" s="445"/>
      <c r="C5" s="445"/>
      <c r="D5" s="445"/>
      <c r="E5" s="445"/>
      <c r="F5" s="445"/>
      <c r="G5" s="445"/>
      <c r="H5" s="445"/>
      <c r="I5" s="446"/>
      <c r="N5" s="1">
        <f>32500*24</f>
        <v>780000</v>
      </c>
    </row>
    <row r="6" spans="1:15" s="1" customFormat="1" ht="17.25" customHeight="1" x14ac:dyDescent="0.2">
      <c r="A6" s="444" t="s">
        <v>585</v>
      </c>
      <c r="B6" s="445"/>
      <c r="C6" s="445"/>
      <c r="D6" s="445"/>
      <c r="E6" s="445"/>
      <c r="F6" s="445"/>
      <c r="G6" s="445"/>
      <c r="H6" s="445"/>
      <c r="I6" s="446"/>
    </row>
    <row r="7" spans="1:15" s="53" customFormat="1" x14ac:dyDescent="0.2">
      <c r="A7" s="61">
        <v>1</v>
      </c>
      <c r="B7" s="152" t="s">
        <v>50</v>
      </c>
      <c r="C7" s="63" t="s">
        <v>629</v>
      </c>
      <c r="D7" s="73" t="s">
        <v>668</v>
      </c>
      <c r="E7" s="140" t="s">
        <v>444</v>
      </c>
      <c r="F7" s="146" t="s">
        <v>669</v>
      </c>
      <c r="G7" s="147">
        <v>40562</v>
      </c>
      <c r="H7" s="141">
        <f t="shared" ref="H7:H30" si="0">+G7+(365*5)</f>
        <v>42387</v>
      </c>
      <c r="I7" s="66" t="s">
        <v>101</v>
      </c>
      <c r="J7" s="155">
        <v>2011</v>
      </c>
      <c r="K7" s="140" t="str">
        <f t="shared" ref="K7:K48" si="1">+J7&amp; " "&amp;B7</f>
        <v>2011 MoU</v>
      </c>
      <c r="L7" s="140" t="str">
        <f t="shared" ref="L7:L26" si="2">+B7</f>
        <v>MoU</v>
      </c>
      <c r="M7" s="140"/>
      <c r="N7" s="140"/>
      <c r="O7" s="140"/>
    </row>
    <row r="8" spans="1:15" s="53" customFormat="1" x14ac:dyDescent="0.2">
      <c r="A8" s="61">
        <f>+A7+1</f>
        <v>2</v>
      </c>
      <c r="B8" s="152" t="s">
        <v>50</v>
      </c>
      <c r="C8" s="63" t="s">
        <v>710</v>
      </c>
      <c r="D8" s="73" t="s">
        <v>711</v>
      </c>
      <c r="E8" s="140" t="s">
        <v>444</v>
      </c>
      <c r="F8" s="146" t="s">
        <v>712</v>
      </c>
      <c r="G8" s="147">
        <v>40562</v>
      </c>
      <c r="H8" s="141">
        <f t="shared" si="0"/>
        <v>42387</v>
      </c>
      <c r="I8" s="66" t="s">
        <v>101</v>
      </c>
      <c r="J8" s="155">
        <v>2011</v>
      </c>
      <c r="K8" s="140" t="str">
        <f t="shared" si="1"/>
        <v>2011 MoU</v>
      </c>
      <c r="L8" s="140" t="str">
        <f t="shared" si="2"/>
        <v>MoU</v>
      </c>
      <c r="M8" s="140"/>
      <c r="N8" s="140"/>
      <c r="O8" s="140"/>
    </row>
    <row r="9" spans="1:15" s="53" customFormat="1" x14ac:dyDescent="0.2">
      <c r="A9" s="61">
        <f t="shared" ref="A9:A70" si="3">+A8+1</f>
        <v>3</v>
      </c>
      <c r="B9" s="152" t="s">
        <v>50</v>
      </c>
      <c r="C9" s="63" t="s">
        <v>666</v>
      </c>
      <c r="D9" s="73" t="s">
        <v>667</v>
      </c>
      <c r="E9" s="140" t="s">
        <v>444</v>
      </c>
      <c r="F9" s="146"/>
      <c r="G9" s="147">
        <v>40569</v>
      </c>
      <c r="H9" s="141">
        <f t="shared" si="0"/>
        <v>42394</v>
      </c>
      <c r="I9" s="66" t="s">
        <v>101</v>
      </c>
      <c r="J9" s="155">
        <v>2011</v>
      </c>
      <c r="K9" s="140" t="str">
        <f t="shared" si="1"/>
        <v>2011 MoU</v>
      </c>
      <c r="L9" s="140" t="str">
        <f t="shared" si="2"/>
        <v>MoU</v>
      </c>
      <c r="M9" s="140"/>
      <c r="N9" s="140"/>
      <c r="O9" s="140"/>
    </row>
    <row r="10" spans="1:15" s="156" customFormat="1" x14ac:dyDescent="0.2">
      <c r="A10" s="61">
        <f t="shared" si="3"/>
        <v>4</v>
      </c>
      <c r="B10" s="152" t="s">
        <v>50</v>
      </c>
      <c r="C10" s="63" t="s">
        <v>630</v>
      </c>
      <c r="D10" s="73" t="s">
        <v>670</v>
      </c>
      <c r="E10" s="140" t="s">
        <v>444</v>
      </c>
      <c r="F10" s="146" t="s">
        <v>671</v>
      </c>
      <c r="G10" s="147">
        <v>40591</v>
      </c>
      <c r="H10" s="141">
        <f t="shared" si="0"/>
        <v>42416</v>
      </c>
      <c r="I10" s="66" t="s">
        <v>101</v>
      </c>
      <c r="J10" s="155">
        <v>2011</v>
      </c>
      <c r="K10" s="140" t="str">
        <f t="shared" si="1"/>
        <v>2011 MoU</v>
      </c>
      <c r="L10" s="140" t="str">
        <f t="shared" si="2"/>
        <v>MoU</v>
      </c>
      <c r="M10" s="155"/>
      <c r="N10" s="155"/>
      <c r="O10" s="155"/>
    </row>
    <row r="11" spans="1:15" s="156" customFormat="1" x14ac:dyDescent="0.2">
      <c r="A11" s="61">
        <f t="shared" si="3"/>
        <v>5</v>
      </c>
      <c r="B11" s="152" t="s">
        <v>50</v>
      </c>
      <c r="C11" s="63" t="s">
        <v>631</v>
      </c>
      <c r="D11" s="73" t="s">
        <v>672</v>
      </c>
      <c r="E11" s="140" t="s">
        <v>444</v>
      </c>
      <c r="F11" s="146" t="s">
        <v>673</v>
      </c>
      <c r="G11" s="147">
        <v>40591</v>
      </c>
      <c r="H11" s="141">
        <f t="shared" si="0"/>
        <v>42416</v>
      </c>
      <c r="I11" s="66" t="s">
        <v>101</v>
      </c>
      <c r="J11" s="155">
        <v>2011</v>
      </c>
      <c r="K11" s="140" t="str">
        <f t="shared" si="1"/>
        <v>2011 MoU</v>
      </c>
      <c r="L11" s="140" t="str">
        <f t="shared" si="2"/>
        <v>MoU</v>
      </c>
      <c r="M11" s="155"/>
      <c r="N11" s="155"/>
      <c r="O11" s="155"/>
    </row>
    <row r="12" spans="1:15" s="156" customFormat="1" x14ac:dyDescent="0.2">
      <c r="A12" s="61">
        <f t="shared" si="3"/>
        <v>6</v>
      </c>
      <c r="B12" s="152" t="s">
        <v>50</v>
      </c>
      <c r="C12" s="63" t="s">
        <v>715</v>
      </c>
      <c r="D12" s="73" t="s">
        <v>716</v>
      </c>
      <c r="E12" s="140" t="s">
        <v>444</v>
      </c>
      <c r="F12" s="146" t="s">
        <v>717</v>
      </c>
      <c r="G12" s="147">
        <v>40675</v>
      </c>
      <c r="H12" s="141">
        <f t="shared" si="0"/>
        <v>42500</v>
      </c>
      <c r="I12" s="66" t="s">
        <v>101</v>
      </c>
      <c r="J12" s="155">
        <v>2011</v>
      </c>
      <c r="K12" s="140" t="str">
        <f t="shared" si="1"/>
        <v>2011 MoU</v>
      </c>
      <c r="L12" s="140" t="str">
        <f t="shared" si="2"/>
        <v>MoU</v>
      </c>
      <c r="M12" s="155"/>
      <c r="N12" s="155"/>
      <c r="O12" s="155"/>
    </row>
    <row r="13" spans="1:15" s="156" customFormat="1" x14ac:dyDescent="0.2">
      <c r="A13" s="61">
        <f t="shared" si="3"/>
        <v>7</v>
      </c>
      <c r="B13" s="152" t="s">
        <v>50</v>
      </c>
      <c r="C13" s="63" t="s">
        <v>749</v>
      </c>
      <c r="D13" s="73" t="s">
        <v>747</v>
      </c>
      <c r="E13" s="73" t="s">
        <v>444</v>
      </c>
      <c r="F13" s="73" t="s">
        <v>748</v>
      </c>
      <c r="G13" s="147">
        <v>40751</v>
      </c>
      <c r="H13" s="141">
        <f t="shared" si="0"/>
        <v>42576</v>
      </c>
      <c r="I13" s="66" t="s">
        <v>101</v>
      </c>
      <c r="J13" s="155">
        <v>2011</v>
      </c>
      <c r="K13" s="140" t="str">
        <f t="shared" si="1"/>
        <v>2011 MoU</v>
      </c>
      <c r="L13" s="140" t="str">
        <f t="shared" si="2"/>
        <v>MoU</v>
      </c>
      <c r="M13" s="155"/>
      <c r="N13" s="155"/>
      <c r="O13" s="155"/>
    </row>
    <row r="14" spans="1:15" s="156" customFormat="1" ht="24" x14ac:dyDescent="0.2">
      <c r="A14" s="61">
        <f t="shared" si="3"/>
        <v>8</v>
      </c>
      <c r="B14" s="152" t="s">
        <v>50</v>
      </c>
      <c r="C14" s="63" t="s">
        <v>750</v>
      </c>
      <c r="D14" s="73" t="s">
        <v>869</v>
      </c>
      <c r="E14" s="140" t="s">
        <v>444</v>
      </c>
      <c r="F14" s="146" t="s">
        <v>751</v>
      </c>
      <c r="G14" s="147">
        <v>40735</v>
      </c>
      <c r="H14" s="141">
        <f t="shared" si="0"/>
        <v>42560</v>
      </c>
      <c r="I14" s="66" t="s">
        <v>101</v>
      </c>
      <c r="J14" s="155">
        <v>2011</v>
      </c>
      <c r="K14" s="140" t="str">
        <f t="shared" si="1"/>
        <v>2011 MoU</v>
      </c>
      <c r="L14" s="140" t="str">
        <f t="shared" si="2"/>
        <v>MoU</v>
      </c>
      <c r="M14" s="155"/>
      <c r="N14" s="155"/>
      <c r="O14" s="155"/>
    </row>
    <row r="15" spans="1:15" s="156" customFormat="1" x14ac:dyDescent="0.2">
      <c r="A15" s="61">
        <f t="shared" si="3"/>
        <v>9</v>
      </c>
      <c r="B15" s="152" t="s">
        <v>50</v>
      </c>
      <c r="C15" s="63" t="s">
        <v>1109</v>
      </c>
      <c r="D15" s="73" t="s">
        <v>752</v>
      </c>
      <c r="E15" s="140" t="s">
        <v>444</v>
      </c>
      <c r="F15" s="146" t="s">
        <v>753</v>
      </c>
      <c r="G15" s="147">
        <v>40735</v>
      </c>
      <c r="H15" s="141">
        <f t="shared" si="0"/>
        <v>42560</v>
      </c>
      <c r="I15" s="66" t="s">
        <v>101</v>
      </c>
      <c r="J15" s="155">
        <v>2011</v>
      </c>
      <c r="K15" s="140" t="str">
        <f t="shared" si="1"/>
        <v>2011 MoU</v>
      </c>
      <c r="L15" s="140" t="str">
        <f t="shared" si="2"/>
        <v>MoU</v>
      </c>
      <c r="M15" s="155"/>
      <c r="N15" s="155"/>
      <c r="O15" s="155"/>
    </row>
    <row r="16" spans="1:15" s="156" customFormat="1" x14ac:dyDescent="0.2">
      <c r="A16" s="61">
        <f t="shared" si="3"/>
        <v>10</v>
      </c>
      <c r="B16" s="152" t="s">
        <v>50</v>
      </c>
      <c r="C16" s="63" t="s">
        <v>754</v>
      </c>
      <c r="D16" s="73" t="s">
        <v>755</v>
      </c>
      <c r="E16" s="140" t="s">
        <v>444</v>
      </c>
      <c r="F16" s="146" t="s">
        <v>756</v>
      </c>
      <c r="G16" s="147">
        <v>40735</v>
      </c>
      <c r="H16" s="141">
        <f t="shared" si="0"/>
        <v>42560</v>
      </c>
      <c r="I16" s="66" t="s">
        <v>101</v>
      </c>
      <c r="J16" s="155">
        <v>2011</v>
      </c>
      <c r="K16" s="140" t="str">
        <f t="shared" si="1"/>
        <v>2011 MoU</v>
      </c>
      <c r="L16" s="140" t="str">
        <f t="shared" si="2"/>
        <v>MoU</v>
      </c>
      <c r="M16" s="155"/>
      <c r="N16" s="155"/>
      <c r="O16" s="155"/>
    </row>
    <row r="17" spans="1:15" s="156" customFormat="1" x14ac:dyDescent="0.2">
      <c r="A17" s="61">
        <f t="shared" si="3"/>
        <v>11</v>
      </c>
      <c r="B17" s="152" t="s">
        <v>50</v>
      </c>
      <c r="C17" s="63" t="s">
        <v>433</v>
      </c>
      <c r="D17" s="53" t="s">
        <v>774</v>
      </c>
      <c r="E17" s="140" t="s">
        <v>444</v>
      </c>
      <c r="F17" s="153" t="s">
        <v>775</v>
      </c>
      <c r="G17" s="141">
        <v>40780</v>
      </c>
      <c r="H17" s="141">
        <f t="shared" si="0"/>
        <v>42605</v>
      </c>
      <c r="I17" s="66" t="s">
        <v>101</v>
      </c>
      <c r="J17" s="140">
        <v>2006</v>
      </c>
      <c r="K17" s="140" t="str">
        <f t="shared" si="1"/>
        <v>2006 MoU</v>
      </c>
      <c r="L17" s="140" t="str">
        <f t="shared" si="2"/>
        <v>MoU</v>
      </c>
      <c r="M17" s="155"/>
      <c r="N17" s="155"/>
      <c r="O17" s="155"/>
    </row>
    <row r="18" spans="1:15" s="156" customFormat="1" x14ac:dyDescent="0.2">
      <c r="A18" s="61">
        <f t="shared" si="3"/>
        <v>12</v>
      </c>
      <c r="B18" s="152" t="s">
        <v>50</v>
      </c>
      <c r="C18" s="63" t="s">
        <v>853</v>
      </c>
      <c r="D18" s="73" t="s">
        <v>854</v>
      </c>
      <c r="E18" s="140" t="s">
        <v>444</v>
      </c>
      <c r="F18" s="146" t="s">
        <v>855</v>
      </c>
      <c r="G18" s="141">
        <v>40857</v>
      </c>
      <c r="H18" s="141">
        <f t="shared" si="0"/>
        <v>42682</v>
      </c>
      <c r="I18" s="66" t="s">
        <v>101</v>
      </c>
      <c r="J18" s="155">
        <v>2011</v>
      </c>
      <c r="K18" s="140" t="str">
        <f t="shared" si="1"/>
        <v>2011 MoU</v>
      </c>
      <c r="L18" s="140" t="str">
        <f t="shared" si="2"/>
        <v>MoU</v>
      </c>
      <c r="M18" s="155"/>
      <c r="N18" s="155"/>
      <c r="O18" s="155"/>
    </row>
    <row r="19" spans="1:15" s="156" customFormat="1" x14ac:dyDescent="0.2">
      <c r="A19" s="61">
        <f t="shared" si="3"/>
        <v>13</v>
      </c>
      <c r="B19" s="152" t="s">
        <v>50</v>
      </c>
      <c r="C19" s="63" t="s">
        <v>835</v>
      </c>
      <c r="D19" s="73" t="s">
        <v>836</v>
      </c>
      <c r="E19" s="140" t="s">
        <v>444</v>
      </c>
      <c r="F19" s="146" t="s">
        <v>837</v>
      </c>
      <c r="G19" s="147">
        <v>40893</v>
      </c>
      <c r="H19" s="141">
        <f t="shared" si="0"/>
        <v>42718</v>
      </c>
      <c r="I19" s="66" t="s">
        <v>101</v>
      </c>
      <c r="J19" s="155">
        <v>2011</v>
      </c>
      <c r="K19" s="140" t="str">
        <f t="shared" si="1"/>
        <v>2011 MoU</v>
      </c>
      <c r="L19" s="140" t="str">
        <f t="shared" si="2"/>
        <v>MoU</v>
      </c>
      <c r="M19" s="155"/>
      <c r="N19" s="155"/>
      <c r="O19" s="155"/>
    </row>
    <row r="20" spans="1:15" s="53" customFormat="1" x14ac:dyDescent="0.2">
      <c r="A20" s="61">
        <f t="shared" si="3"/>
        <v>14</v>
      </c>
      <c r="B20" s="152" t="s">
        <v>50</v>
      </c>
      <c r="C20" s="63" t="s">
        <v>865</v>
      </c>
      <c r="D20" s="73"/>
      <c r="E20" s="140"/>
      <c r="F20" s="146"/>
      <c r="G20" s="147">
        <v>40921</v>
      </c>
      <c r="H20" s="141">
        <f t="shared" si="0"/>
        <v>42746</v>
      </c>
      <c r="I20" s="66" t="s">
        <v>101</v>
      </c>
      <c r="J20" s="155">
        <v>2012</v>
      </c>
      <c r="K20" s="140" t="str">
        <f t="shared" si="1"/>
        <v>2012 MoU</v>
      </c>
      <c r="L20" s="140" t="str">
        <f t="shared" si="2"/>
        <v>MoU</v>
      </c>
      <c r="M20" s="140"/>
      <c r="N20" s="140"/>
      <c r="O20" s="140"/>
    </row>
    <row r="21" spans="1:15" s="156" customFormat="1" ht="24" x14ac:dyDescent="0.2">
      <c r="A21" s="61">
        <f t="shared" si="3"/>
        <v>15</v>
      </c>
      <c r="B21" s="152" t="s">
        <v>50</v>
      </c>
      <c r="C21" s="63" t="s">
        <v>866</v>
      </c>
      <c r="D21" s="73" t="s">
        <v>867</v>
      </c>
      <c r="E21" s="140" t="s">
        <v>444</v>
      </c>
      <c r="F21" s="146" t="s">
        <v>868</v>
      </c>
      <c r="G21" s="147">
        <v>40942</v>
      </c>
      <c r="H21" s="141">
        <f t="shared" si="0"/>
        <v>42767</v>
      </c>
      <c r="I21" s="66" t="s">
        <v>101</v>
      </c>
      <c r="J21" s="155">
        <v>2012</v>
      </c>
      <c r="K21" s="140" t="str">
        <f t="shared" si="1"/>
        <v>2012 MoU</v>
      </c>
      <c r="L21" s="140" t="str">
        <f t="shared" si="2"/>
        <v>MoU</v>
      </c>
      <c r="M21" s="155"/>
      <c r="N21" s="155"/>
      <c r="O21" s="155"/>
    </row>
    <row r="22" spans="1:15" s="156" customFormat="1" x14ac:dyDescent="0.2">
      <c r="A22" s="61">
        <f t="shared" si="3"/>
        <v>16</v>
      </c>
      <c r="B22" s="152" t="s">
        <v>50</v>
      </c>
      <c r="C22" s="63" t="s">
        <v>870</v>
      </c>
      <c r="D22" s="73" t="s">
        <v>871</v>
      </c>
      <c r="E22" s="140" t="s">
        <v>444</v>
      </c>
      <c r="F22" s="146" t="s">
        <v>872</v>
      </c>
      <c r="G22" s="147">
        <v>40968</v>
      </c>
      <c r="H22" s="141">
        <f t="shared" si="0"/>
        <v>42793</v>
      </c>
      <c r="I22" s="66" t="s">
        <v>101</v>
      </c>
      <c r="J22" s="155">
        <v>2012</v>
      </c>
      <c r="K22" s="140" t="str">
        <f t="shared" si="1"/>
        <v>2012 MoU</v>
      </c>
      <c r="L22" s="140" t="str">
        <f t="shared" si="2"/>
        <v>MoU</v>
      </c>
      <c r="M22" s="155"/>
      <c r="N22" s="155"/>
      <c r="O22" s="155"/>
    </row>
    <row r="23" spans="1:15" s="156" customFormat="1" ht="24" x14ac:dyDescent="0.2">
      <c r="A23" s="61">
        <f t="shared" si="3"/>
        <v>17</v>
      </c>
      <c r="B23" s="152" t="s">
        <v>50</v>
      </c>
      <c r="C23" s="63" t="s">
        <v>938</v>
      </c>
      <c r="D23" s="73" t="s">
        <v>939</v>
      </c>
      <c r="E23" s="140" t="s">
        <v>444</v>
      </c>
      <c r="F23" s="146" t="s">
        <v>940</v>
      </c>
      <c r="G23" s="141">
        <v>41094</v>
      </c>
      <c r="H23" s="141">
        <f t="shared" si="0"/>
        <v>42919</v>
      </c>
      <c r="I23" s="66" t="s">
        <v>101</v>
      </c>
      <c r="J23" s="155">
        <v>2012</v>
      </c>
      <c r="K23" s="140" t="str">
        <f t="shared" si="1"/>
        <v>2012 MoU</v>
      </c>
      <c r="L23" s="140" t="str">
        <f t="shared" si="2"/>
        <v>MoU</v>
      </c>
      <c r="M23" s="155"/>
      <c r="N23" s="155"/>
      <c r="O23" s="155"/>
    </row>
    <row r="24" spans="1:15" s="156" customFormat="1" x14ac:dyDescent="0.2">
      <c r="A24" s="61">
        <f t="shared" si="3"/>
        <v>18</v>
      </c>
      <c r="B24" s="152" t="s">
        <v>50</v>
      </c>
      <c r="C24" s="63" t="s">
        <v>1113</v>
      </c>
      <c r="D24" s="73" t="s">
        <v>1114</v>
      </c>
      <c r="E24" s="140" t="s">
        <v>444</v>
      </c>
      <c r="F24" s="146" t="s">
        <v>1115</v>
      </c>
      <c r="G24" s="147">
        <v>41115</v>
      </c>
      <c r="H24" s="141">
        <f t="shared" si="0"/>
        <v>42940</v>
      </c>
      <c r="I24" s="66" t="s">
        <v>101</v>
      </c>
      <c r="J24" s="155">
        <v>2012</v>
      </c>
      <c r="K24" s="140" t="str">
        <f t="shared" si="1"/>
        <v>2012 MoU</v>
      </c>
      <c r="L24" s="140" t="str">
        <f t="shared" si="2"/>
        <v>MoU</v>
      </c>
      <c r="M24" s="155"/>
      <c r="N24" s="155"/>
      <c r="O24" s="155"/>
    </row>
    <row r="25" spans="1:15" s="156" customFormat="1" x14ac:dyDescent="0.2">
      <c r="A25" s="61">
        <f t="shared" si="3"/>
        <v>19</v>
      </c>
      <c r="B25" s="152" t="s">
        <v>50</v>
      </c>
      <c r="C25" s="63" t="s">
        <v>1118</v>
      </c>
      <c r="D25" s="73" t="s">
        <v>1119</v>
      </c>
      <c r="E25" s="140" t="s">
        <v>444</v>
      </c>
      <c r="F25" s="146" t="s">
        <v>1120</v>
      </c>
      <c r="G25" s="147">
        <v>41180</v>
      </c>
      <c r="H25" s="141">
        <f t="shared" si="0"/>
        <v>43005</v>
      </c>
      <c r="I25" s="66" t="s">
        <v>101</v>
      </c>
      <c r="J25" s="155">
        <v>2012</v>
      </c>
      <c r="K25" s="140" t="str">
        <f t="shared" si="1"/>
        <v>2012 MoU</v>
      </c>
      <c r="L25" s="140" t="str">
        <f t="shared" si="2"/>
        <v>MoU</v>
      </c>
      <c r="M25" s="155"/>
      <c r="N25" s="155"/>
      <c r="O25" s="155"/>
    </row>
    <row r="26" spans="1:15" s="156" customFormat="1" x14ac:dyDescent="0.2">
      <c r="A26" s="61">
        <f t="shared" si="3"/>
        <v>20</v>
      </c>
      <c r="B26" s="42" t="s">
        <v>50</v>
      </c>
      <c r="C26" s="63" t="s">
        <v>1271</v>
      </c>
      <c r="D26" s="73" t="s">
        <v>1272</v>
      </c>
      <c r="E26" s="140" t="s">
        <v>444</v>
      </c>
      <c r="F26" s="146" t="s">
        <v>1273</v>
      </c>
      <c r="G26" s="147" t="s">
        <v>1297</v>
      </c>
      <c r="H26" s="141">
        <f t="shared" si="0"/>
        <v>43221</v>
      </c>
      <c r="I26" s="66" t="s">
        <v>101</v>
      </c>
      <c r="J26" s="234">
        <v>2013</v>
      </c>
      <c r="K26" s="140" t="str">
        <f t="shared" si="1"/>
        <v>2013 MoU</v>
      </c>
      <c r="L26" s="140" t="str">
        <f t="shared" si="2"/>
        <v>MoU</v>
      </c>
      <c r="M26" s="155"/>
      <c r="N26" s="155"/>
      <c r="O26" s="155"/>
    </row>
    <row r="27" spans="1:15" s="156" customFormat="1" x14ac:dyDescent="0.2">
      <c r="A27" s="61">
        <f t="shared" si="3"/>
        <v>21</v>
      </c>
      <c r="B27" s="42" t="s">
        <v>50</v>
      </c>
      <c r="C27" s="71" t="s">
        <v>1314</v>
      </c>
      <c r="D27" s="228" t="s">
        <v>1315</v>
      </c>
      <c r="E27" s="140" t="s">
        <v>444</v>
      </c>
      <c r="F27" s="229" t="s">
        <v>1316</v>
      </c>
      <c r="G27" s="231">
        <v>41416</v>
      </c>
      <c r="H27" s="141">
        <f t="shared" si="0"/>
        <v>43241</v>
      </c>
      <c r="I27" s="66" t="s">
        <v>101</v>
      </c>
      <c r="J27" s="234">
        <v>2013</v>
      </c>
      <c r="K27" s="140" t="str">
        <f t="shared" si="1"/>
        <v>2013 MoU</v>
      </c>
      <c r="L27" s="140"/>
      <c r="M27" s="155" t="s">
        <v>1116</v>
      </c>
      <c r="N27" s="155" t="s">
        <v>1117</v>
      </c>
      <c r="O27" s="155"/>
    </row>
    <row r="28" spans="1:15" s="156" customFormat="1" x14ac:dyDescent="0.2">
      <c r="A28" s="61">
        <f t="shared" si="3"/>
        <v>22</v>
      </c>
      <c r="B28" s="227" t="s">
        <v>50</v>
      </c>
      <c r="C28" s="79" t="s">
        <v>1300</v>
      </c>
      <c r="D28" s="206" t="s">
        <v>1302</v>
      </c>
      <c r="E28" s="206" t="s">
        <v>444</v>
      </c>
      <c r="F28" s="79" t="s">
        <v>1303</v>
      </c>
      <c r="G28" s="232">
        <v>41417</v>
      </c>
      <c r="H28" s="233">
        <f t="shared" si="0"/>
        <v>43242</v>
      </c>
      <c r="I28" s="75" t="s">
        <v>101</v>
      </c>
      <c r="J28" s="235">
        <v>2013</v>
      </c>
      <c r="K28" s="77" t="str">
        <f t="shared" si="1"/>
        <v>2013 MoU</v>
      </c>
      <c r="L28" s="77"/>
      <c r="M28" s="155" t="s">
        <v>1121</v>
      </c>
      <c r="N28" s="155"/>
      <c r="O28" s="155"/>
    </row>
    <row r="29" spans="1:15" s="156" customFormat="1" x14ac:dyDescent="0.2">
      <c r="A29" s="61">
        <f t="shared" si="3"/>
        <v>23</v>
      </c>
      <c r="B29" s="227" t="s">
        <v>50</v>
      </c>
      <c r="C29" s="79" t="s">
        <v>1278</v>
      </c>
      <c r="D29" s="206" t="s">
        <v>1309</v>
      </c>
      <c r="E29" s="206" t="s">
        <v>444</v>
      </c>
      <c r="F29" s="79" t="s">
        <v>1310</v>
      </c>
      <c r="G29" s="232">
        <v>41421</v>
      </c>
      <c r="H29" s="233">
        <f t="shared" si="0"/>
        <v>43246</v>
      </c>
      <c r="I29" s="75" t="s">
        <v>101</v>
      </c>
      <c r="J29" s="235">
        <v>2013</v>
      </c>
      <c r="K29" s="77" t="str">
        <f t="shared" si="1"/>
        <v>2013 MoU</v>
      </c>
      <c r="L29" s="77"/>
      <c r="M29" s="155"/>
      <c r="N29" s="155"/>
      <c r="O29" s="155"/>
    </row>
    <row r="30" spans="1:15" s="156" customFormat="1" x14ac:dyDescent="0.2">
      <c r="A30" s="61">
        <f t="shared" si="3"/>
        <v>24</v>
      </c>
      <c r="B30" s="42" t="s">
        <v>50</v>
      </c>
      <c r="C30" s="63" t="s">
        <v>1304</v>
      </c>
      <c r="D30" s="314" t="s">
        <v>1307</v>
      </c>
      <c r="E30" s="140" t="s">
        <v>444</v>
      </c>
      <c r="F30" s="315" t="s">
        <v>1308</v>
      </c>
      <c r="G30" s="232">
        <v>41425</v>
      </c>
      <c r="H30" s="233">
        <f t="shared" si="0"/>
        <v>43250</v>
      </c>
      <c r="I30" s="75" t="s">
        <v>101</v>
      </c>
      <c r="J30" s="235">
        <v>2013</v>
      </c>
      <c r="K30" s="140" t="str">
        <f t="shared" si="1"/>
        <v>2013 MoU</v>
      </c>
      <c r="L30" s="140"/>
      <c r="M30" s="155"/>
      <c r="N30" s="155"/>
      <c r="O30" s="155"/>
    </row>
    <row r="31" spans="1:15" s="77" customFormat="1" x14ac:dyDescent="0.2">
      <c r="A31" s="61">
        <f t="shared" si="3"/>
        <v>25</v>
      </c>
      <c r="B31" s="42" t="s">
        <v>50</v>
      </c>
      <c r="C31" s="63" t="s">
        <v>1520</v>
      </c>
      <c r="D31" s="314" t="s">
        <v>1521</v>
      </c>
      <c r="E31" s="140" t="s">
        <v>444</v>
      </c>
      <c r="F31" s="315" t="s">
        <v>1522</v>
      </c>
      <c r="G31" s="232">
        <v>41579</v>
      </c>
      <c r="H31" s="233">
        <f>+G31+(365*3)</f>
        <v>42674</v>
      </c>
      <c r="I31" s="75" t="s">
        <v>101</v>
      </c>
      <c r="J31" s="235">
        <v>2013</v>
      </c>
      <c r="K31" s="140" t="str">
        <f t="shared" si="1"/>
        <v>2013 MoU</v>
      </c>
      <c r="L31" s="140"/>
    </row>
    <row r="32" spans="1:15" s="77" customFormat="1" x14ac:dyDescent="0.2">
      <c r="A32" s="61">
        <f t="shared" si="3"/>
        <v>26</v>
      </c>
      <c r="B32" s="42" t="s">
        <v>50</v>
      </c>
      <c r="C32" s="63" t="s">
        <v>1451</v>
      </c>
      <c r="D32" s="314" t="s">
        <v>1452</v>
      </c>
      <c r="E32" s="140" t="s">
        <v>444</v>
      </c>
      <c r="F32" s="315" t="s">
        <v>1453</v>
      </c>
      <c r="G32" s="147">
        <v>41597</v>
      </c>
      <c r="H32" s="141">
        <f>+G32+(365*5)</f>
        <v>43422</v>
      </c>
      <c r="I32" s="75" t="s">
        <v>101</v>
      </c>
      <c r="J32" s="235">
        <v>2013</v>
      </c>
      <c r="K32" s="140" t="str">
        <f t="shared" si="1"/>
        <v>2013 MoU</v>
      </c>
      <c r="L32" s="140"/>
    </row>
    <row r="33" spans="1:17" s="156" customFormat="1" x14ac:dyDescent="0.2">
      <c r="A33" s="61">
        <f t="shared" si="3"/>
        <v>27</v>
      </c>
      <c r="B33" s="42" t="s">
        <v>50</v>
      </c>
      <c r="C33" s="63" t="s">
        <v>1675</v>
      </c>
      <c r="D33" s="314" t="s">
        <v>1685</v>
      </c>
      <c r="E33" s="140" t="s">
        <v>444</v>
      </c>
      <c r="F33" s="315" t="s">
        <v>1686</v>
      </c>
      <c r="G33" s="147">
        <v>41604</v>
      </c>
      <c r="H33" s="141">
        <f>+G33+(365*5)</f>
        <v>43429</v>
      </c>
      <c r="I33" s="75" t="s">
        <v>101</v>
      </c>
      <c r="J33" s="235">
        <v>2013</v>
      </c>
      <c r="K33" s="140" t="str">
        <f t="shared" si="1"/>
        <v>2013 MoU</v>
      </c>
      <c r="L33" s="140"/>
      <c r="M33" s="155"/>
      <c r="N33" s="155"/>
      <c r="O33" s="155"/>
    </row>
    <row r="34" spans="1:17" s="156" customFormat="1" x14ac:dyDescent="0.2">
      <c r="A34" s="61">
        <f t="shared" si="3"/>
        <v>28</v>
      </c>
      <c r="B34" s="42" t="s">
        <v>50</v>
      </c>
      <c r="C34" s="63" t="s">
        <v>1546</v>
      </c>
      <c r="D34" s="314" t="s">
        <v>1547</v>
      </c>
      <c r="E34" s="140" t="s">
        <v>444</v>
      </c>
      <c r="F34" s="315" t="s">
        <v>1548</v>
      </c>
      <c r="G34" s="147" t="s">
        <v>1549</v>
      </c>
      <c r="H34" s="141">
        <f>+G34+(365*5)</f>
        <v>43438</v>
      </c>
      <c r="I34" s="75" t="s">
        <v>101</v>
      </c>
      <c r="J34" s="235">
        <v>2013</v>
      </c>
      <c r="K34" s="140" t="str">
        <f t="shared" si="1"/>
        <v>2013 MoU</v>
      </c>
      <c r="L34" s="140"/>
      <c r="M34" s="155"/>
      <c r="N34" s="155"/>
      <c r="O34" s="155"/>
    </row>
    <row r="35" spans="1:17" s="156" customFormat="1" x14ac:dyDescent="0.2">
      <c r="A35" s="61">
        <f t="shared" si="3"/>
        <v>29</v>
      </c>
      <c r="B35" s="42" t="s">
        <v>50</v>
      </c>
      <c r="C35" s="63" t="s">
        <v>865</v>
      </c>
      <c r="D35" s="314" t="s">
        <v>1592</v>
      </c>
      <c r="E35" s="140" t="s">
        <v>444</v>
      </c>
      <c r="F35" s="315" t="s">
        <v>1593</v>
      </c>
      <c r="G35" s="147">
        <v>41674</v>
      </c>
      <c r="H35" s="141">
        <f>+G35+(365*4)</f>
        <v>43134</v>
      </c>
      <c r="I35" s="75" t="s">
        <v>101</v>
      </c>
      <c r="J35" s="235">
        <v>2014</v>
      </c>
      <c r="K35" s="140" t="str">
        <f t="shared" si="1"/>
        <v>2014 MoU</v>
      </c>
      <c r="L35" s="140"/>
      <c r="M35" s="155"/>
      <c r="N35" s="155"/>
      <c r="O35" s="155"/>
    </row>
    <row r="36" spans="1:17" s="156" customFormat="1" x14ac:dyDescent="0.2">
      <c r="A36" s="61">
        <f t="shared" si="3"/>
        <v>30</v>
      </c>
      <c r="B36" s="42" t="s">
        <v>50</v>
      </c>
      <c r="C36" s="63" t="s">
        <v>1705</v>
      </c>
      <c r="D36" s="314" t="s">
        <v>1837</v>
      </c>
      <c r="E36" s="140" t="s">
        <v>444</v>
      </c>
      <c r="F36" s="315" t="s">
        <v>1838</v>
      </c>
      <c r="G36" s="147" t="s">
        <v>1839</v>
      </c>
      <c r="H36" s="141">
        <f>+G36+(365*4)</f>
        <v>43242</v>
      </c>
      <c r="I36" s="75" t="s">
        <v>101</v>
      </c>
      <c r="J36" s="235">
        <v>2014</v>
      </c>
      <c r="K36" s="140" t="str">
        <f t="shared" si="1"/>
        <v>2014 MoU</v>
      </c>
      <c r="L36" s="140"/>
      <c r="M36" s="155"/>
      <c r="N36" s="155"/>
      <c r="O36" s="155"/>
    </row>
    <row r="37" spans="1:17" s="156" customFormat="1" x14ac:dyDescent="0.2">
      <c r="A37" s="157">
        <f t="shared" si="3"/>
        <v>31</v>
      </c>
      <c r="B37" s="328" t="s">
        <v>166</v>
      </c>
      <c r="C37" s="158" t="s">
        <v>1767</v>
      </c>
      <c r="D37" s="131" t="s">
        <v>1806</v>
      </c>
      <c r="E37" s="143" t="s">
        <v>444</v>
      </c>
      <c r="F37" s="159" t="s">
        <v>1804</v>
      </c>
      <c r="G37" s="165" t="s">
        <v>1805</v>
      </c>
      <c r="H37" s="160">
        <f>+G37+(365*5)</f>
        <v>43620</v>
      </c>
      <c r="I37" s="200" t="s">
        <v>101</v>
      </c>
      <c r="J37" s="235">
        <v>2014</v>
      </c>
      <c r="K37" s="140" t="str">
        <f t="shared" si="1"/>
        <v>2014 PKS</v>
      </c>
      <c r="L37" s="140"/>
      <c r="M37" s="155"/>
      <c r="N37" s="155"/>
      <c r="O37" s="155"/>
    </row>
    <row r="38" spans="1:17" s="156" customFormat="1" x14ac:dyDescent="0.2">
      <c r="A38" s="61">
        <f t="shared" si="3"/>
        <v>32</v>
      </c>
      <c r="B38" s="42" t="s">
        <v>50</v>
      </c>
      <c r="C38" s="66" t="s">
        <v>1829</v>
      </c>
      <c r="D38" s="269" t="s">
        <v>1813</v>
      </c>
      <c r="E38" s="154" t="s">
        <v>444</v>
      </c>
      <c r="F38" s="270" t="s">
        <v>1814</v>
      </c>
      <c r="G38" s="147">
        <v>41801</v>
      </c>
      <c r="H38" s="141">
        <f>+G38+(365*5)</f>
        <v>43626</v>
      </c>
      <c r="I38" s="66" t="s">
        <v>101</v>
      </c>
      <c r="J38" s="155">
        <v>2014</v>
      </c>
      <c r="K38" s="140" t="str">
        <f t="shared" si="1"/>
        <v>2014 MoU</v>
      </c>
      <c r="L38" s="140" t="str">
        <f>+B38</f>
        <v>MoU</v>
      </c>
      <c r="M38" s="155"/>
      <c r="N38" s="155"/>
      <c r="O38" s="155"/>
    </row>
    <row r="39" spans="1:17" s="156" customFormat="1" ht="24" x14ac:dyDescent="0.2">
      <c r="A39" s="61">
        <f t="shared" si="3"/>
        <v>33</v>
      </c>
      <c r="B39" s="42" t="s">
        <v>50</v>
      </c>
      <c r="C39" s="66" t="s">
        <v>1830</v>
      </c>
      <c r="D39" s="272" t="s">
        <v>1827</v>
      </c>
      <c r="E39" s="140" t="s">
        <v>444</v>
      </c>
      <c r="F39" s="273" t="s">
        <v>1828</v>
      </c>
      <c r="G39" s="147">
        <v>41830</v>
      </c>
      <c r="H39" s="141">
        <f>+G39+(365*3)</f>
        <v>42925</v>
      </c>
      <c r="I39" s="66" t="s">
        <v>101</v>
      </c>
      <c r="J39" s="155">
        <v>2014</v>
      </c>
      <c r="K39" s="140" t="str">
        <f t="shared" si="1"/>
        <v>2014 MoU</v>
      </c>
      <c r="L39" s="140"/>
      <c r="M39" s="155"/>
      <c r="N39" s="155"/>
      <c r="O39" s="155"/>
    </row>
    <row r="40" spans="1:17" s="156" customFormat="1" x14ac:dyDescent="0.2">
      <c r="A40" s="61">
        <f t="shared" si="3"/>
        <v>34</v>
      </c>
      <c r="B40" s="42" t="s">
        <v>50</v>
      </c>
      <c r="C40" s="63" t="s">
        <v>223</v>
      </c>
      <c r="D40" s="193" t="s">
        <v>1831</v>
      </c>
      <c r="E40" s="140" t="s">
        <v>444</v>
      </c>
      <c r="F40" s="194" t="s">
        <v>1832</v>
      </c>
      <c r="G40" s="147" t="s">
        <v>1833</v>
      </c>
      <c r="H40" s="141">
        <f>+G40+(365*3)</f>
        <v>42926</v>
      </c>
      <c r="I40" s="66" t="s">
        <v>101</v>
      </c>
      <c r="J40" s="155">
        <v>2014</v>
      </c>
      <c r="K40" s="140" t="str">
        <f t="shared" si="1"/>
        <v>2014 MoU</v>
      </c>
      <c r="L40" s="140"/>
      <c r="M40" s="155"/>
      <c r="N40" s="155"/>
      <c r="O40" s="155"/>
    </row>
    <row r="41" spans="1:17" s="156" customFormat="1" ht="24" x14ac:dyDescent="0.2">
      <c r="A41" s="61">
        <f t="shared" si="3"/>
        <v>35</v>
      </c>
      <c r="B41" s="42" t="s">
        <v>166</v>
      </c>
      <c r="C41" s="63" t="s">
        <v>1834</v>
      </c>
      <c r="D41" s="272" t="s">
        <v>1835</v>
      </c>
      <c r="E41" s="140" t="s">
        <v>444</v>
      </c>
      <c r="F41" s="273" t="s">
        <v>1836</v>
      </c>
      <c r="G41" s="147" t="s">
        <v>1833</v>
      </c>
      <c r="H41" s="141">
        <f>+G41+(365*3)</f>
        <v>42926</v>
      </c>
      <c r="I41" s="66" t="s">
        <v>101</v>
      </c>
      <c r="J41" s="155">
        <v>2014</v>
      </c>
      <c r="K41" s="140" t="str">
        <f t="shared" si="1"/>
        <v>2014 PKS</v>
      </c>
      <c r="L41" s="140">
        <f>+B79</f>
        <v>0</v>
      </c>
      <c r="M41" s="155"/>
      <c r="N41" s="155"/>
      <c r="O41" s="155"/>
    </row>
    <row r="42" spans="1:17" s="156" customFormat="1" ht="15" x14ac:dyDescent="0.2">
      <c r="A42" s="61">
        <f t="shared" si="3"/>
        <v>36</v>
      </c>
      <c r="B42" s="500" t="s">
        <v>50</v>
      </c>
      <c r="C42" s="66" t="s">
        <v>2023</v>
      </c>
      <c r="D42" s="64" t="s">
        <v>2024</v>
      </c>
      <c r="E42" s="64" t="s">
        <v>444</v>
      </c>
      <c r="F42" s="64" t="s">
        <v>2025</v>
      </c>
      <c r="G42" s="142">
        <v>41941</v>
      </c>
      <c r="H42" s="150">
        <f>+G42+(365*5)</f>
        <v>43766</v>
      </c>
      <c r="I42" s="66" t="s">
        <v>101</v>
      </c>
      <c r="J42" s="6">
        <v>2014</v>
      </c>
      <c r="K42" s="5" t="str">
        <f t="shared" si="1"/>
        <v>2014 MoU</v>
      </c>
      <c r="L42" s="6"/>
      <c r="M42" s="155"/>
      <c r="N42" s="155"/>
      <c r="O42" s="155"/>
    </row>
    <row r="43" spans="1:17" s="156" customFormat="1" ht="15" x14ac:dyDescent="0.2">
      <c r="A43" s="61">
        <f t="shared" si="3"/>
        <v>37</v>
      </c>
      <c r="B43" s="42" t="s">
        <v>50</v>
      </c>
      <c r="C43" s="63" t="s">
        <v>477</v>
      </c>
      <c r="D43" s="272" t="s">
        <v>2026</v>
      </c>
      <c r="E43" s="140" t="s">
        <v>444</v>
      </c>
      <c r="F43" s="273" t="s">
        <v>2027</v>
      </c>
      <c r="G43" s="147">
        <v>41953</v>
      </c>
      <c r="H43" s="150">
        <f t="shared" ref="H43:H48" si="4">+G43+(365*3)</f>
        <v>43048</v>
      </c>
      <c r="I43" s="66" t="s">
        <v>101</v>
      </c>
      <c r="J43" s="6">
        <v>2014</v>
      </c>
      <c r="K43" s="140" t="str">
        <f t="shared" si="1"/>
        <v>2014 MoU</v>
      </c>
      <c r="L43" s="140">
        <f>+B81</f>
        <v>0</v>
      </c>
      <c r="M43" s="155"/>
      <c r="N43" s="155"/>
      <c r="O43" s="155"/>
    </row>
    <row r="44" spans="1:17" s="156" customFormat="1" ht="15" x14ac:dyDescent="0.2">
      <c r="A44" s="61">
        <f t="shared" si="3"/>
        <v>38</v>
      </c>
      <c r="B44" s="42" t="s">
        <v>50</v>
      </c>
      <c r="C44" s="63" t="s">
        <v>2180</v>
      </c>
      <c r="D44" s="297" t="s">
        <v>2183</v>
      </c>
      <c r="E44" s="140" t="s">
        <v>444</v>
      </c>
      <c r="F44" s="298" t="s">
        <v>2184</v>
      </c>
      <c r="G44" s="147">
        <v>41992</v>
      </c>
      <c r="H44" s="150">
        <f t="shared" si="4"/>
        <v>43087</v>
      </c>
      <c r="I44" s="66" t="s">
        <v>101</v>
      </c>
      <c r="J44" s="6">
        <v>2014</v>
      </c>
      <c r="K44" s="140" t="str">
        <f t="shared" si="1"/>
        <v>2014 MoU</v>
      </c>
      <c r="L44" s="140"/>
      <c r="M44" s="155"/>
      <c r="N44" s="155"/>
      <c r="O44" s="155"/>
    </row>
    <row r="45" spans="1:17" s="6" customFormat="1" ht="15" customHeight="1" x14ac:dyDescent="0.2">
      <c r="A45" s="61">
        <f t="shared" si="3"/>
        <v>39</v>
      </c>
      <c r="B45" s="42" t="s">
        <v>50</v>
      </c>
      <c r="C45" s="63" t="s">
        <v>268</v>
      </c>
      <c r="D45" s="272" t="s">
        <v>2169</v>
      </c>
      <c r="E45" s="140"/>
      <c r="F45" s="273"/>
      <c r="G45" s="147" t="s">
        <v>2171</v>
      </c>
      <c r="H45" s="150">
        <f t="shared" si="4"/>
        <v>43115</v>
      </c>
      <c r="I45" s="66" t="s">
        <v>101</v>
      </c>
      <c r="J45" s="6">
        <v>2015</v>
      </c>
      <c r="K45" s="140" t="str">
        <f t="shared" si="1"/>
        <v>2015 MoU</v>
      </c>
      <c r="L45" s="140">
        <f>+B82</f>
        <v>0</v>
      </c>
    </row>
    <row r="46" spans="1:17" s="156" customFormat="1" ht="15" x14ac:dyDescent="0.2">
      <c r="A46" s="61">
        <f t="shared" si="3"/>
        <v>40</v>
      </c>
      <c r="B46" s="42" t="s">
        <v>50</v>
      </c>
      <c r="C46" s="63" t="s">
        <v>2191</v>
      </c>
      <c r="D46" s="297" t="s">
        <v>2192</v>
      </c>
      <c r="E46" s="140" t="s">
        <v>444</v>
      </c>
      <c r="F46" s="298" t="s">
        <v>2193</v>
      </c>
      <c r="G46" s="147">
        <v>42024</v>
      </c>
      <c r="H46" s="150">
        <f t="shared" si="4"/>
        <v>43119</v>
      </c>
      <c r="I46" s="66" t="s">
        <v>101</v>
      </c>
      <c r="J46" s="6">
        <v>2015</v>
      </c>
      <c r="K46" s="140" t="str">
        <f t="shared" si="1"/>
        <v>2015 MoU</v>
      </c>
      <c r="L46" s="140"/>
      <c r="M46" s="155"/>
      <c r="N46" s="155"/>
      <c r="O46" s="155"/>
      <c r="Q46" s="271"/>
    </row>
    <row r="47" spans="1:17" s="156" customFormat="1" ht="15" x14ac:dyDescent="0.2">
      <c r="A47" s="61">
        <f t="shared" si="3"/>
        <v>41</v>
      </c>
      <c r="B47" s="42" t="s">
        <v>50</v>
      </c>
      <c r="C47" s="63" t="s">
        <v>2245</v>
      </c>
      <c r="D47" s="297" t="s">
        <v>2246</v>
      </c>
      <c r="E47" s="140" t="s">
        <v>444</v>
      </c>
      <c r="F47" s="298" t="s">
        <v>2248</v>
      </c>
      <c r="G47" s="147">
        <v>42020</v>
      </c>
      <c r="H47" s="141">
        <f t="shared" si="4"/>
        <v>43115</v>
      </c>
      <c r="I47" s="66" t="s">
        <v>101</v>
      </c>
      <c r="J47" s="6">
        <v>2015</v>
      </c>
      <c r="K47" s="140" t="str">
        <f t="shared" si="1"/>
        <v>2015 MoU</v>
      </c>
      <c r="L47" s="140"/>
      <c r="M47" s="155"/>
      <c r="N47" s="155"/>
      <c r="O47" s="155"/>
      <c r="Q47" s="271"/>
    </row>
    <row r="48" spans="1:17" s="156" customFormat="1" ht="15" x14ac:dyDescent="0.2">
      <c r="A48" s="61">
        <f t="shared" si="3"/>
        <v>42</v>
      </c>
      <c r="B48" s="42" t="s">
        <v>50</v>
      </c>
      <c r="C48" s="63" t="s">
        <v>2872</v>
      </c>
      <c r="D48" s="314" t="s">
        <v>2873</v>
      </c>
      <c r="E48" s="140" t="s">
        <v>444</v>
      </c>
      <c r="F48" s="315" t="s">
        <v>2874</v>
      </c>
      <c r="G48" s="147" t="s">
        <v>2875</v>
      </c>
      <c r="H48" s="141">
        <f t="shared" si="4"/>
        <v>43142</v>
      </c>
      <c r="I48" s="66" t="s">
        <v>101</v>
      </c>
      <c r="J48" s="6">
        <v>2015</v>
      </c>
      <c r="K48" s="140" t="str">
        <f t="shared" si="1"/>
        <v>2015 MoU</v>
      </c>
      <c r="L48" s="140"/>
      <c r="M48" s="155"/>
      <c r="N48" s="155"/>
      <c r="O48" s="155"/>
      <c r="Q48" s="271"/>
    </row>
    <row r="49" spans="1:15" s="156" customFormat="1" ht="15" x14ac:dyDescent="0.2">
      <c r="A49" s="61">
        <f t="shared" si="3"/>
        <v>43</v>
      </c>
      <c r="B49" s="42" t="s">
        <v>50</v>
      </c>
      <c r="C49" s="63" t="s">
        <v>2498</v>
      </c>
      <c r="D49" s="314" t="s">
        <v>2499</v>
      </c>
      <c r="E49" s="140" t="s">
        <v>444</v>
      </c>
      <c r="F49" s="315" t="s">
        <v>2500</v>
      </c>
      <c r="G49" s="147">
        <v>42109</v>
      </c>
      <c r="H49" s="141">
        <f>+G49+(365*5)</f>
        <v>43934</v>
      </c>
      <c r="I49" s="66" t="s">
        <v>101</v>
      </c>
      <c r="J49" s="6">
        <v>2015</v>
      </c>
      <c r="K49" s="140" t="str">
        <f t="shared" ref="K49" si="5">+J49&amp; " "&amp;B49</f>
        <v>2015 MoU</v>
      </c>
      <c r="L49" s="140"/>
      <c r="M49" s="155"/>
      <c r="N49" s="155"/>
      <c r="O49" s="155"/>
    </row>
    <row r="50" spans="1:15" s="156" customFormat="1" x14ac:dyDescent="0.2">
      <c r="A50" s="61">
        <f t="shared" si="3"/>
        <v>44</v>
      </c>
      <c r="B50" s="42" t="s">
        <v>166</v>
      </c>
      <c r="C50" s="63" t="s">
        <v>471</v>
      </c>
      <c r="D50" s="297" t="s">
        <v>2523</v>
      </c>
      <c r="E50" s="140" t="s">
        <v>444</v>
      </c>
      <c r="F50" s="298" t="s">
        <v>2524</v>
      </c>
      <c r="G50" s="147" t="s">
        <v>2526</v>
      </c>
      <c r="H50" s="233">
        <f>+G50+(365*1)</f>
        <v>42516</v>
      </c>
      <c r="I50" s="75" t="s">
        <v>101</v>
      </c>
      <c r="J50" s="235">
        <v>2015</v>
      </c>
      <c r="K50" s="140" t="str">
        <f t="shared" ref="K50" si="6">+J50&amp; " "&amp;B50</f>
        <v>2015 PKS</v>
      </c>
      <c r="L50" s="140"/>
      <c r="M50" s="155"/>
      <c r="N50" s="155"/>
      <c r="O50" s="155"/>
    </row>
    <row r="51" spans="1:15" s="156" customFormat="1" ht="15" x14ac:dyDescent="0.2">
      <c r="A51" s="61">
        <f t="shared" si="3"/>
        <v>45</v>
      </c>
      <c r="B51" s="42" t="s">
        <v>50</v>
      </c>
      <c r="C51" s="63" t="s">
        <v>2465</v>
      </c>
      <c r="D51" s="297" t="s">
        <v>2495</v>
      </c>
      <c r="E51" s="140" t="s">
        <v>444</v>
      </c>
      <c r="F51" s="298" t="s">
        <v>2496</v>
      </c>
      <c r="G51" s="147" t="s">
        <v>2497</v>
      </c>
      <c r="H51" s="141">
        <f>+G51+(365*5)</f>
        <v>43988</v>
      </c>
      <c r="I51" s="66" t="s">
        <v>101</v>
      </c>
      <c r="J51" s="6">
        <v>2015</v>
      </c>
      <c r="K51" s="140" t="str">
        <f t="shared" ref="K51:K53" si="7">+J51&amp; " "&amp;B51</f>
        <v>2015 MoU</v>
      </c>
      <c r="L51" s="140"/>
      <c r="M51" s="155"/>
      <c r="N51" s="155"/>
      <c r="O51" s="155"/>
    </row>
    <row r="52" spans="1:15" s="156" customFormat="1" x14ac:dyDescent="0.2">
      <c r="A52" s="61">
        <f t="shared" si="3"/>
        <v>46</v>
      </c>
      <c r="B52" s="42" t="s">
        <v>166</v>
      </c>
      <c r="C52" s="63" t="s">
        <v>1304</v>
      </c>
      <c r="D52" s="314"/>
      <c r="E52" s="140" t="s">
        <v>444</v>
      </c>
      <c r="F52" s="315" t="s">
        <v>2522</v>
      </c>
      <c r="G52" s="232">
        <v>42164</v>
      </c>
      <c r="H52" s="233">
        <f>+G52+(365*1)</f>
        <v>42529</v>
      </c>
      <c r="I52" s="75" t="s">
        <v>101</v>
      </c>
      <c r="J52" s="235">
        <v>2015</v>
      </c>
      <c r="K52" s="140" t="str">
        <f t="shared" si="7"/>
        <v>2015 PKS</v>
      </c>
      <c r="L52" s="140"/>
      <c r="M52" s="155"/>
      <c r="N52" s="155"/>
      <c r="O52" s="155"/>
    </row>
    <row r="53" spans="1:15" s="156" customFormat="1" x14ac:dyDescent="0.2">
      <c r="A53" s="61">
        <f t="shared" si="3"/>
        <v>47</v>
      </c>
      <c r="B53" s="42" t="s">
        <v>166</v>
      </c>
      <c r="C53" s="63" t="s">
        <v>2631</v>
      </c>
      <c r="D53" s="297" t="s">
        <v>2632</v>
      </c>
      <c r="E53" s="140" t="s">
        <v>444</v>
      </c>
      <c r="F53" s="298" t="s">
        <v>2633</v>
      </c>
      <c r="G53" s="147" t="s">
        <v>2634</v>
      </c>
      <c r="H53" s="233">
        <f>+G53+(365*1)</f>
        <v>42552</v>
      </c>
      <c r="I53" s="75" t="s">
        <v>101</v>
      </c>
      <c r="J53" s="235">
        <v>2015</v>
      </c>
      <c r="K53" s="140" t="str">
        <f t="shared" si="7"/>
        <v>2015 PKS</v>
      </c>
      <c r="L53" s="140"/>
      <c r="M53" s="155"/>
      <c r="N53" s="155"/>
      <c r="O53" s="155"/>
    </row>
    <row r="54" spans="1:15" s="156" customFormat="1" ht="24" x14ac:dyDescent="0.2">
      <c r="A54" s="61">
        <f t="shared" si="3"/>
        <v>48</v>
      </c>
      <c r="B54" s="42" t="s">
        <v>50</v>
      </c>
      <c r="C54" s="63" t="s">
        <v>2784</v>
      </c>
      <c r="D54" s="297" t="s">
        <v>2785</v>
      </c>
      <c r="E54" s="140" t="s">
        <v>444</v>
      </c>
      <c r="F54" s="298" t="s">
        <v>2786</v>
      </c>
      <c r="G54" s="147" t="s">
        <v>2787</v>
      </c>
      <c r="H54" s="233">
        <f>+G54+(365*3)</f>
        <v>43393</v>
      </c>
      <c r="I54" s="75" t="s">
        <v>101</v>
      </c>
      <c r="J54" s="235">
        <v>2015</v>
      </c>
      <c r="K54" s="140" t="str">
        <f t="shared" ref="K54:K57" si="8">+J54&amp; " "&amp;B54</f>
        <v>2015 MoU</v>
      </c>
      <c r="L54" s="140"/>
      <c r="M54" s="155"/>
      <c r="N54" s="155"/>
      <c r="O54" s="155"/>
    </row>
    <row r="55" spans="1:15" s="77" customFormat="1" ht="27.75" customHeight="1" x14ac:dyDescent="0.2">
      <c r="A55" s="61">
        <f t="shared" si="3"/>
        <v>49</v>
      </c>
      <c r="B55" s="227" t="s">
        <v>166</v>
      </c>
      <c r="C55" s="79" t="s">
        <v>2833</v>
      </c>
      <c r="D55" s="206" t="s">
        <v>2834</v>
      </c>
      <c r="E55" s="206" t="s">
        <v>444</v>
      </c>
      <c r="F55" s="79" t="s">
        <v>2835</v>
      </c>
      <c r="G55" s="81">
        <v>42324</v>
      </c>
      <c r="H55" s="110">
        <f>+G55+30</f>
        <v>42354</v>
      </c>
      <c r="I55" s="75" t="s">
        <v>2836</v>
      </c>
      <c r="J55" s="235">
        <v>2015</v>
      </c>
      <c r="K55" s="140" t="str">
        <f t="shared" si="8"/>
        <v>2015 PKS</v>
      </c>
    </row>
    <row r="56" spans="1:15" s="156" customFormat="1" ht="24" x14ac:dyDescent="0.2">
      <c r="A56" s="61">
        <f t="shared" si="3"/>
        <v>50</v>
      </c>
      <c r="B56" s="42" t="s">
        <v>50</v>
      </c>
      <c r="C56" s="63" t="s">
        <v>2864</v>
      </c>
      <c r="D56" s="297" t="s">
        <v>2865</v>
      </c>
      <c r="E56" s="140" t="s">
        <v>444</v>
      </c>
      <c r="F56" s="298" t="s">
        <v>2866</v>
      </c>
      <c r="G56" s="147">
        <v>42359</v>
      </c>
      <c r="H56" s="233">
        <f>+G56+(365*5)</f>
        <v>44184</v>
      </c>
      <c r="I56" s="75" t="s">
        <v>101</v>
      </c>
      <c r="J56" s="235">
        <v>2016</v>
      </c>
      <c r="K56" s="140" t="str">
        <f t="shared" si="8"/>
        <v>2016 MoU</v>
      </c>
      <c r="L56" s="140"/>
      <c r="M56" s="155"/>
      <c r="N56" s="155"/>
      <c r="O56" s="155"/>
    </row>
    <row r="57" spans="1:15" s="156" customFormat="1" ht="24" x14ac:dyDescent="0.2">
      <c r="A57" s="61">
        <f t="shared" si="3"/>
        <v>51</v>
      </c>
      <c r="B57" s="42" t="s">
        <v>166</v>
      </c>
      <c r="C57" s="63" t="s">
        <v>2864</v>
      </c>
      <c r="D57" s="297" t="s">
        <v>2876</v>
      </c>
      <c r="E57" s="140" t="s">
        <v>444</v>
      </c>
      <c r="F57" s="298" t="s">
        <v>2877</v>
      </c>
      <c r="G57" s="147">
        <v>42356</v>
      </c>
      <c r="H57" s="233">
        <f>+G57+(30*1)</f>
        <v>42386</v>
      </c>
      <c r="I57" s="66" t="s">
        <v>2878</v>
      </c>
      <c r="J57" s="235">
        <v>2016</v>
      </c>
      <c r="K57" s="140" t="str">
        <f t="shared" si="8"/>
        <v>2016 PKS</v>
      </c>
      <c r="L57" s="140"/>
      <c r="M57" s="155"/>
      <c r="N57" s="155"/>
      <c r="O57" s="155"/>
    </row>
    <row r="58" spans="1:15" s="156" customFormat="1" ht="24" x14ac:dyDescent="0.2">
      <c r="A58" s="61">
        <f t="shared" si="3"/>
        <v>52</v>
      </c>
      <c r="B58" s="42" t="s">
        <v>166</v>
      </c>
      <c r="C58" s="63" t="s">
        <v>2950</v>
      </c>
      <c r="D58" s="297" t="s">
        <v>2951</v>
      </c>
      <c r="E58" s="140" t="s">
        <v>444</v>
      </c>
      <c r="F58" s="298" t="s">
        <v>2926</v>
      </c>
      <c r="G58" s="147">
        <v>42388</v>
      </c>
      <c r="H58" s="147">
        <v>42419</v>
      </c>
      <c r="I58" s="66" t="s">
        <v>2952</v>
      </c>
      <c r="J58" s="235">
        <v>2016</v>
      </c>
      <c r="K58" s="140" t="str">
        <f t="shared" ref="K58:K63" si="9">+J58&amp; " "&amp;B58</f>
        <v>2016 PKS</v>
      </c>
      <c r="L58" s="140"/>
      <c r="M58" s="155"/>
      <c r="N58" s="155"/>
      <c r="O58" s="155"/>
    </row>
    <row r="59" spans="1:15" s="156" customFormat="1" ht="48" x14ac:dyDescent="0.2">
      <c r="A59" s="61">
        <f t="shared" si="3"/>
        <v>53</v>
      </c>
      <c r="B59" s="42" t="s">
        <v>166</v>
      </c>
      <c r="C59" s="63" t="s">
        <v>3325</v>
      </c>
      <c r="D59" s="314" t="s">
        <v>2929</v>
      </c>
      <c r="E59" s="140" t="s">
        <v>444</v>
      </c>
      <c r="F59" s="315" t="s">
        <v>3326</v>
      </c>
      <c r="G59" s="147" t="s">
        <v>3327</v>
      </c>
      <c r="H59" s="233">
        <f>+G59+(30*3)</f>
        <v>42488</v>
      </c>
      <c r="I59" s="66" t="s">
        <v>3246</v>
      </c>
      <c r="J59" s="235">
        <v>2016</v>
      </c>
      <c r="K59" s="140" t="str">
        <f t="shared" si="9"/>
        <v>2016 PKS</v>
      </c>
      <c r="L59" s="140"/>
      <c r="M59" s="155"/>
      <c r="N59" s="155"/>
      <c r="O59" s="155"/>
    </row>
    <row r="60" spans="1:15" s="156" customFormat="1" x14ac:dyDescent="0.2">
      <c r="A60" s="61">
        <f t="shared" si="3"/>
        <v>54</v>
      </c>
      <c r="B60" s="42" t="s">
        <v>50</v>
      </c>
      <c r="C60" s="63" t="s">
        <v>2988</v>
      </c>
      <c r="D60" s="314" t="s">
        <v>3328</v>
      </c>
      <c r="E60" s="140" t="s">
        <v>444</v>
      </c>
      <c r="F60" s="315" t="s">
        <v>3329</v>
      </c>
      <c r="G60" s="147">
        <v>42411</v>
      </c>
      <c r="H60" s="233">
        <f>+G60+(365*5)</f>
        <v>44236</v>
      </c>
      <c r="I60" s="75" t="s">
        <v>101</v>
      </c>
      <c r="J60" s="235">
        <v>2016</v>
      </c>
      <c r="K60" s="140" t="str">
        <f t="shared" si="9"/>
        <v>2016 MoU</v>
      </c>
      <c r="L60" s="140"/>
      <c r="M60" s="155"/>
      <c r="N60" s="155"/>
      <c r="O60" s="155"/>
    </row>
    <row r="61" spans="1:15" s="156" customFormat="1" x14ac:dyDescent="0.2">
      <c r="A61" s="61">
        <f t="shared" si="3"/>
        <v>55</v>
      </c>
      <c r="B61" s="42" t="s">
        <v>50</v>
      </c>
      <c r="C61" s="63" t="s">
        <v>3394</v>
      </c>
      <c r="D61" s="206" t="s">
        <v>2939</v>
      </c>
      <c r="E61" s="140" t="s">
        <v>444</v>
      </c>
      <c r="F61" s="315" t="s">
        <v>3395</v>
      </c>
      <c r="G61" s="147">
        <v>42384</v>
      </c>
      <c r="H61" s="141">
        <f>+G61+(365*5)</f>
        <v>44209</v>
      </c>
      <c r="I61" s="75" t="s">
        <v>101</v>
      </c>
      <c r="J61" s="235">
        <v>2016</v>
      </c>
      <c r="K61" s="140" t="str">
        <f t="shared" si="9"/>
        <v>2016 MoU</v>
      </c>
      <c r="L61" s="140">
        <f>+B73</f>
        <v>0</v>
      </c>
      <c r="M61" s="155"/>
      <c r="N61" s="155"/>
      <c r="O61" s="155"/>
    </row>
    <row r="62" spans="1:15" s="156" customFormat="1" ht="48" x14ac:dyDescent="0.2">
      <c r="A62" s="61">
        <f t="shared" si="3"/>
        <v>56</v>
      </c>
      <c r="B62" s="42" t="s">
        <v>166</v>
      </c>
      <c r="C62" s="63" t="s">
        <v>3238</v>
      </c>
      <c r="D62" s="314" t="s">
        <v>3241</v>
      </c>
      <c r="E62" s="140" t="s">
        <v>444</v>
      </c>
      <c r="F62" s="315" t="s">
        <v>3243</v>
      </c>
      <c r="G62" s="147" t="s">
        <v>3245</v>
      </c>
      <c r="H62" s="233">
        <f t="shared" ref="H62:H63" si="10">+G62+(365*5)</f>
        <v>44248</v>
      </c>
      <c r="I62" s="75" t="s">
        <v>3246</v>
      </c>
      <c r="J62" s="235">
        <v>2016</v>
      </c>
      <c r="K62" s="140" t="str">
        <f t="shared" si="9"/>
        <v>2016 PKS</v>
      </c>
      <c r="L62" s="140"/>
      <c r="M62" s="155"/>
      <c r="N62" s="155"/>
      <c r="O62" s="155"/>
    </row>
    <row r="63" spans="1:15" s="156" customFormat="1" ht="48" x14ac:dyDescent="0.2">
      <c r="A63" s="61">
        <f t="shared" si="3"/>
        <v>57</v>
      </c>
      <c r="B63" s="42" t="s">
        <v>166</v>
      </c>
      <c r="C63" s="63" t="s">
        <v>3239</v>
      </c>
      <c r="D63" s="314" t="s">
        <v>3242</v>
      </c>
      <c r="E63" s="140" t="s">
        <v>444</v>
      </c>
      <c r="F63" s="315" t="s">
        <v>3244</v>
      </c>
      <c r="G63" s="147" t="s">
        <v>3245</v>
      </c>
      <c r="H63" s="233">
        <f t="shared" si="10"/>
        <v>44248</v>
      </c>
      <c r="I63" s="75" t="s">
        <v>3246</v>
      </c>
      <c r="J63" s="235">
        <v>2016</v>
      </c>
      <c r="K63" s="140" t="str">
        <f t="shared" si="9"/>
        <v>2016 PKS</v>
      </c>
      <c r="L63" s="140"/>
      <c r="M63" s="155"/>
      <c r="N63" s="155"/>
      <c r="O63" s="155"/>
    </row>
    <row r="64" spans="1:15" s="156" customFormat="1" x14ac:dyDescent="0.2">
      <c r="A64" s="61">
        <f t="shared" si="3"/>
        <v>58</v>
      </c>
      <c r="B64" s="42" t="s">
        <v>50</v>
      </c>
      <c r="C64" s="63" t="s">
        <v>3237</v>
      </c>
      <c r="D64" s="314" t="s">
        <v>3058</v>
      </c>
      <c r="E64" s="140" t="s">
        <v>444</v>
      </c>
      <c r="F64" s="315" t="s">
        <v>3240</v>
      </c>
      <c r="G64" s="147">
        <v>42430</v>
      </c>
      <c r="H64" s="233">
        <f>+G64+(365*5)</f>
        <v>44255</v>
      </c>
      <c r="I64" s="75" t="s">
        <v>101</v>
      </c>
      <c r="J64" s="235">
        <v>2016</v>
      </c>
      <c r="K64" s="140" t="str">
        <f>+J64&amp; " "&amp;B64</f>
        <v>2016 MoU</v>
      </c>
      <c r="L64" s="140"/>
      <c r="M64" s="155"/>
      <c r="N64" s="155"/>
      <c r="O64" s="155"/>
    </row>
    <row r="65" spans="1:15" s="156" customFormat="1" x14ac:dyDescent="0.2">
      <c r="A65" s="61">
        <f t="shared" si="3"/>
        <v>59</v>
      </c>
      <c r="B65" s="42" t="s">
        <v>50</v>
      </c>
      <c r="C65" s="63" t="s">
        <v>3348</v>
      </c>
      <c r="D65" s="314" t="s">
        <v>3349</v>
      </c>
      <c r="E65" s="140" t="s">
        <v>444</v>
      </c>
      <c r="F65" s="315" t="s">
        <v>3350</v>
      </c>
      <c r="G65" s="147">
        <v>42430</v>
      </c>
      <c r="H65" s="233">
        <f>+G65+(365*5)</f>
        <v>44255</v>
      </c>
      <c r="I65" s="75" t="s">
        <v>101</v>
      </c>
      <c r="J65" s="235">
        <v>2016</v>
      </c>
      <c r="K65" s="140" t="str">
        <f>+J65&amp; " "&amp;B65</f>
        <v>2016 MoU</v>
      </c>
      <c r="L65" s="140"/>
      <c r="M65" s="155"/>
      <c r="N65" s="155"/>
      <c r="O65" s="155"/>
    </row>
    <row r="66" spans="1:15" s="156" customFormat="1" ht="24" x14ac:dyDescent="0.2">
      <c r="A66" s="61">
        <f t="shared" si="3"/>
        <v>60</v>
      </c>
      <c r="B66" s="42" t="s">
        <v>50</v>
      </c>
      <c r="C66" s="63" t="s">
        <v>3330</v>
      </c>
      <c r="D66" s="314" t="s">
        <v>3331</v>
      </c>
      <c r="E66" s="140" t="s">
        <v>444</v>
      </c>
      <c r="F66" s="315" t="s">
        <v>3332</v>
      </c>
      <c r="G66" s="147">
        <v>42440</v>
      </c>
      <c r="H66" s="233">
        <f>+G66+(365*5)</f>
        <v>44265</v>
      </c>
      <c r="I66" s="75" t="s">
        <v>101</v>
      </c>
      <c r="J66" s="235">
        <v>2016</v>
      </c>
      <c r="K66" s="140" t="str">
        <f t="shared" ref="K66:K79" si="11">+J66&amp; " "&amp;B66</f>
        <v>2016 MoU</v>
      </c>
      <c r="L66" s="140"/>
      <c r="M66" s="155"/>
      <c r="N66" s="155"/>
      <c r="O66" s="155"/>
    </row>
    <row r="67" spans="1:15" s="156" customFormat="1" x14ac:dyDescent="0.2">
      <c r="A67" s="61">
        <f t="shared" si="3"/>
        <v>61</v>
      </c>
      <c r="B67" s="42" t="s">
        <v>166</v>
      </c>
      <c r="C67" s="63" t="s">
        <v>434</v>
      </c>
      <c r="D67" s="314" t="s">
        <v>3362</v>
      </c>
      <c r="E67" s="140" t="s">
        <v>444</v>
      </c>
      <c r="F67" s="315" t="s">
        <v>3363</v>
      </c>
      <c r="G67" s="147">
        <v>42451</v>
      </c>
      <c r="H67" s="147">
        <f>+G67+(365*3)</f>
        <v>43546</v>
      </c>
      <c r="I67" s="75" t="s">
        <v>101</v>
      </c>
      <c r="J67" s="235">
        <v>2016</v>
      </c>
      <c r="K67" s="140" t="str">
        <f t="shared" ref="K67" si="12">+J67&amp; " "&amp;B67</f>
        <v>2016 PKS</v>
      </c>
      <c r="L67" s="140"/>
      <c r="M67" s="155"/>
      <c r="N67" s="155"/>
      <c r="O67" s="155"/>
    </row>
    <row r="68" spans="1:15" s="77" customFormat="1" x14ac:dyDescent="0.2">
      <c r="A68" s="61">
        <f t="shared" si="3"/>
        <v>62</v>
      </c>
      <c r="B68" s="227" t="s">
        <v>50</v>
      </c>
      <c r="C68" s="79" t="s">
        <v>3365</v>
      </c>
      <c r="D68" s="206" t="s">
        <v>3366</v>
      </c>
      <c r="E68" s="206" t="s">
        <v>444</v>
      </c>
      <c r="F68" s="79" t="s">
        <v>3368</v>
      </c>
      <c r="G68" s="232">
        <v>42472</v>
      </c>
      <c r="H68" s="233">
        <f>+G68+(365*5)</f>
        <v>44297</v>
      </c>
      <c r="I68" s="75" t="s">
        <v>101</v>
      </c>
      <c r="J68" s="235">
        <v>2016</v>
      </c>
      <c r="K68" s="77" t="str">
        <f>+J68&amp; " "&amp;B68</f>
        <v>2016 MoU</v>
      </c>
    </row>
    <row r="69" spans="1:15" s="156" customFormat="1" x14ac:dyDescent="0.2">
      <c r="A69" s="61">
        <f t="shared" si="3"/>
        <v>63</v>
      </c>
      <c r="B69" s="42" t="s">
        <v>50</v>
      </c>
      <c r="C69" s="63" t="s">
        <v>3367</v>
      </c>
      <c r="D69" s="206" t="s">
        <v>3369</v>
      </c>
      <c r="E69" s="140" t="s">
        <v>444</v>
      </c>
      <c r="F69" s="298" t="s">
        <v>3370</v>
      </c>
      <c r="G69" s="147">
        <v>42480</v>
      </c>
      <c r="H69" s="141">
        <f>+G69+(365*5)</f>
        <v>44305</v>
      </c>
      <c r="I69" s="75" t="s">
        <v>101</v>
      </c>
      <c r="J69" s="235">
        <v>2016</v>
      </c>
      <c r="K69" s="140" t="str">
        <f t="shared" si="11"/>
        <v>2016 MoU</v>
      </c>
      <c r="L69" s="140"/>
      <c r="M69" s="155"/>
      <c r="N69" s="155"/>
      <c r="O69" s="155"/>
    </row>
    <row r="70" spans="1:15" s="156" customFormat="1" x14ac:dyDescent="0.2">
      <c r="A70" s="61">
        <f t="shared" si="3"/>
        <v>64</v>
      </c>
      <c r="B70" s="42" t="s">
        <v>50</v>
      </c>
      <c r="C70" s="63" t="s">
        <v>3359</v>
      </c>
      <c r="D70" s="314" t="s">
        <v>3360</v>
      </c>
      <c r="E70" s="140" t="s">
        <v>444</v>
      </c>
      <c r="F70" s="315" t="s">
        <v>3361</v>
      </c>
      <c r="G70" s="147">
        <v>42487</v>
      </c>
      <c r="H70" s="147">
        <f>+G70+(365*5)</f>
        <v>44312</v>
      </c>
      <c r="I70" s="75" t="s">
        <v>101</v>
      </c>
      <c r="J70" s="235">
        <v>2016</v>
      </c>
      <c r="K70" s="140" t="str">
        <f>+J70&amp; " "&amp;B70</f>
        <v>2016 MoU</v>
      </c>
      <c r="L70" s="140"/>
      <c r="M70" s="155"/>
      <c r="N70" s="155"/>
      <c r="O70" s="155"/>
    </row>
    <row r="71" spans="1:15" s="156" customFormat="1" x14ac:dyDescent="0.2">
      <c r="A71" s="61"/>
      <c r="B71" s="42"/>
      <c r="C71" s="63"/>
      <c r="D71" s="206"/>
      <c r="E71" s="140"/>
      <c r="F71" s="273"/>
      <c r="G71" s="147"/>
      <c r="H71" s="141"/>
      <c r="I71" s="75"/>
      <c r="J71" s="235"/>
      <c r="K71" s="140"/>
      <c r="L71" s="140"/>
      <c r="M71" s="155"/>
      <c r="N71" s="155"/>
      <c r="O71" s="155"/>
    </row>
    <row r="72" spans="1:15" s="156" customFormat="1" x14ac:dyDescent="0.2">
      <c r="A72" s="61"/>
      <c r="B72" s="42"/>
      <c r="C72" s="63"/>
      <c r="D72" s="314"/>
      <c r="E72" s="140"/>
      <c r="F72" s="315"/>
      <c r="G72" s="147"/>
      <c r="H72" s="141"/>
      <c r="I72" s="66"/>
      <c r="J72" s="235"/>
      <c r="K72" s="140"/>
      <c r="L72" s="140"/>
      <c r="M72" s="155"/>
      <c r="N72" s="155"/>
      <c r="O72" s="155"/>
    </row>
    <row r="73" spans="1:15" s="156" customFormat="1" x14ac:dyDescent="0.2">
      <c r="A73" s="61"/>
      <c r="B73" s="42"/>
      <c r="C73" s="63"/>
      <c r="D73" s="314"/>
      <c r="E73" s="140"/>
      <c r="F73" s="315"/>
      <c r="G73" s="147"/>
      <c r="H73" s="141"/>
      <c r="I73" s="66"/>
      <c r="J73" s="235"/>
      <c r="K73" s="140"/>
      <c r="L73" s="140"/>
      <c r="M73" s="155"/>
      <c r="N73" s="155"/>
      <c r="O73" s="155"/>
    </row>
    <row r="74" spans="1:15" s="156" customFormat="1" x14ac:dyDescent="0.2">
      <c r="A74" s="61"/>
      <c r="B74" s="42"/>
      <c r="C74" s="63"/>
      <c r="D74" s="314"/>
      <c r="E74" s="140"/>
      <c r="F74" s="315"/>
      <c r="G74" s="147"/>
      <c r="H74" s="141"/>
      <c r="I74" s="66"/>
      <c r="J74" s="235"/>
      <c r="K74" s="140"/>
      <c r="L74" s="140"/>
      <c r="M74" s="155"/>
      <c r="N74" s="155"/>
      <c r="O74" s="155"/>
    </row>
    <row r="75" spans="1:15" s="156" customFormat="1" x14ac:dyDescent="0.2">
      <c r="A75" s="61"/>
      <c r="B75" s="42"/>
      <c r="C75" s="63"/>
      <c r="D75" s="314"/>
      <c r="E75" s="140"/>
      <c r="F75" s="315"/>
      <c r="G75" s="147"/>
      <c r="H75" s="141"/>
      <c r="I75" s="66"/>
      <c r="J75" s="235"/>
      <c r="K75" s="140"/>
      <c r="L75" s="140"/>
      <c r="M75" s="155"/>
      <c r="N75" s="155"/>
      <c r="O75" s="155"/>
    </row>
    <row r="76" spans="1:15" s="156" customFormat="1" x14ac:dyDescent="0.2">
      <c r="A76" s="61"/>
      <c r="B76" s="42"/>
      <c r="C76" s="63"/>
      <c r="D76" s="314"/>
      <c r="E76" s="140"/>
      <c r="F76" s="315"/>
      <c r="G76" s="147"/>
      <c r="H76" s="141"/>
      <c r="I76" s="66"/>
      <c r="J76" s="235"/>
      <c r="K76" s="140"/>
      <c r="L76" s="140"/>
      <c r="M76" s="155"/>
      <c r="N76" s="155"/>
      <c r="O76" s="155"/>
    </row>
    <row r="77" spans="1:15" s="156" customFormat="1" x14ac:dyDescent="0.2">
      <c r="A77" s="61"/>
      <c r="B77" s="42"/>
      <c r="C77" s="63"/>
      <c r="D77" s="314"/>
      <c r="E77" s="140"/>
      <c r="F77" s="315"/>
      <c r="G77" s="147"/>
      <c r="H77" s="141"/>
      <c r="I77" s="66"/>
      <c r="J77" s="235"/>
      <c r="K77" s="140"/>
      <c r="L77" s="140"/>
      <c r="M77" s="155"/>
      <c r="N77" s="155"/>
      <c r="O77" s="155"/>
    </row>
    <row r="78" spans="1:15" s="156" customFormat="1" x14ac:dyDescent="0.2">
      <c r="A78" s="61"/>
      <c r="B78" s="42"/>
      <c r="C78" s="63"/>
      <c r="D78" s="314"/>
      <c r="E78" s="140"/>
      <c r="F78" s="315"/>
      <c r="G78" s="147"/>
      <c r="H78" s="141"/>
      <c r="I78" s="66"/>
      <c r="J78" s="235"/>
      <c r="K78" s="140"/>
      <c r="L78" s="140"/>
      <c r="M78" s="155"/>
      <c r="N78" s="155"/>
      <c r="O78" s="155"/>
    </row>
    <row r="79" spans="1:15" s="156" customFormat="1" x14ac:dyDescent="0.2">
      <c r="A79" s="157"/>
      <c r="B79" s="157"/>
      <c r="C79" s="158"/>
      <c r="D79" s="131"/>
      <c r="E79" s="143"/>
      <c r="F79" s="159"/>
      <c r="G79" s="160"/>
      <c r="H79" s="160"/>
      <c r="I79" s="84"/>
      <c r="J79" s="235"/>
      <c r="K79" s="140" t="str">
        <f t="shared" si="11"/>
        <v xml:space="preserve"> </v>
      </c>
      <c r="L79" s="140">
        <f t="shared" ref="L79:L80" si="13">+B84</f>
        <v>0</v>
      </c>
      <c r="M79" s="155"/>
      <c r="N79" s="155"/>
      <c r="O79" s="155"/>
    </row>
    <row r="80" spans="1:15" s="156" customFormat="1" x14ac:dyDescent="0.2">
      <c r="A80" s="73"/>
      <c r="B80" s="314"/>
      <c r="C80" s="99"/>
      <c r="D80" s="73"/>
      <c r="E80" s="140"/>
      <c r="F80" s="73"/>
      <c r="G80" s="161"/>
      <c r="H80" s="161"/>
      <c r="I80" s="64"/>
      <c r="J80" s="155"/>
      <c r="K80" s="140" t="str">
        <f t="shared" ref="K80:K88" si="14">+J80&amp; " "&amp;B85</f>
        <v xml:space="preserve"> </v>
      </c>
      <c r="L80" s="140">
        <f t="shared" si="13"/>
        <v>0</v>
      </c>
      <c r="M80" s="155"/>
      <c r="N80" s="155"/>
      <c r="O80" s="155"/>
    </row>
    <row r="81" spans="1:15" s="156" customFormat="1" x14ac:dyDescent="0.2">
      <c r="A81" s="73"/>
      <c r="B81" s="314"/>
      <c r="C81" s="99" t="s">
        <v>430</v>
      </c>
      <c r="D81" s="73"/>
      <c r="E81" s="140"/>
      <c r="F81" s="73"/>
      <c r="G81" s="161"/>
      <c r="H81" s="161"/>
      <c r="I81" s="64"/>
      <c r="J81" s="155"/>
      <c r="K81" s="140" t="str">
        <f t="shared" si="14"/>
        <v xml:space="preserve"> </v>
      </c>
      <c r="L81" s="155"/>
      <c r="M81" s="155"/>
      <c r="N81" s="155"/>
      <c r="O81" s="155"/>
    </row>
    <row r="82" spans="1:15" s="156" customFormat="1" x14ac:dyDescent="0.2">
      <c r="A82" s="73"/>
      <c r="B82" s="314"/>
      <c r="C82" s="99"/>
      <c r="D82" s="73"/>
      <c r="E82" s="140"/>
      <c r="F82" s="73"/>
      <c r="G82" s="161"/>
      <c r="H82" s="161"/>
      <c r="I82" s="64"/>
      <c r="J82" s="155"/>
      <c r="K82" s="140" t="str">
        <f t="shared" si="14"/>
        <v xml:space="preserve"> </v>
      </c>
      <c r="L82" s="155"/>
      <c r="M82" s="155"/>
      <c r="N82" s="155"/>
      <c r="O82" s="155"/>
    </row>
    <row r="83" spans="1:15" s="156" customFormat="1" x14ac:dyDescent="0.2">
      <c r="A83" s="73"/>
      <c r="B83" s="314"/>
      <c r="C83" s="99"/>
      <c r="D83" s="73"/>
      <c r="E83" s="140"/>
      <c r="F83" s="73"/>
      <c r="G83" s="161"/>
      <c r="H83" s="161"/>
      <c r="I83" s="64"/>
      <c r="J83" s="155"/>
      <c r="K83" s="140" t="str">
        <f t="shared" si="14"/>
        <v xml:space="preserve"> </v>
      </c>
      <c r="L83" s="155"/>
      <c r="M83" s="155"/>
      <c r="N83" s="155"/>
      <c r="O83" s="155"/>
    </row>
    <row r="84" spans="1:15" s="156" customFormat="1" x14ac:dyDescent="0.2">
      <c r="A84" s="73"/>
      <c r="B84" s="314"/>
      <c r="C84" s="99"/>
      <c r="D84" s="73"/>
      <c r="E84" s="140"/>
      <c r="F84" s="73"/>
      <c r="G84" s="161"/>
      <c r="H84" s="161"/>
      <c r="I84" s="64"/>
      <c r="J84" s="155"/>
      <c r="K84" s="140" t="str">
        <f t="shared" si="14"/>
        <v xml:space="preserve"> </v>
      </c>
      <c r="L84" s="155"/>
      <c r="M84" s="155"/>
      <c r="N84" s="155"/>
      <c r="O84" s="155"/>
    </row>
    <row r="85" spans="1:15" s="156" customFormat="1" x14ac:dyDescent="0.2">
      <c r="A85" s="73"/>
      <c r="B85" s="314"/>
      <c r="C85" s="99"/>
      <c r="D85" s="73"/>
      <c r="E85" s="140"/>
      <c r="F85" s="73"/>
      <c r="G85" s="161"/>
      <c r="H85" s="161"/>
      <c r="I85" s="64"/>
      <c r="J85" s="155"/>
      <c r="K85" s="140" t="str">
        <f t="shared" si="14"/>
        <v xml:space="preserve"> </v>
      </c>
      <c r="L85" s="155"/>
      <c r="M85" s="155"/>
      <c r="N85" s="155"/>
      <c r="O85" s="155"/>
    </row>
    <row r="86" spans="1:15" s="156" customFormat="1" x14ac:dyDescent="0.2">
      <c r="A86" s="73"/>
      <c r="B86" s="314"/>
      <c r="C86" s="99"/>
      <c r="D86" s="73"/>
      <c r="E86" s="140"/>
      <c r="F86" s="73"/>
      <c r="G86" s="161"/>
      <c r="H86" s="161"/>
      <c r="I86" s="64"/>
      <c r="J86" s="155"/>
      <c r="K86" s="140" t="str">
        <f t="shared" si="14"/>
        <v xml:space="preserve"> </v>
      </c>
      <c r="L86" s="155"/>
      <c r="M86" s="155"/>
      <c r="N86" s="155"/>
      <c r="O86" s="155"/>
    </row>
    <row r="87" spans="1:15" s="156" customFormat="1" x14ac:dyDescent="0.2">
      <c r="A87" s="73"/>
      <c r="B87" s="314"/>
      <c r="C87" s="99"/>
      <c r="D87" s="73"/>
      <c r="E87" s="140"/>
      <c r="F87" s="73"/>
      <c r="G87" s="161"/>
      <c r="H87" s="161"/>
      <c r="I87" s="64"/>
      <c r="J87" s="155"/>
      <c r="K87" s="140" t="str">
        <f t="shared" si="14"/>
        <v xml:space="preserve"> </v>
      </c>
      <c r="L87" s="155"/>
      <c r="M87" s="155"/>
      <c r="N87" s="155"/>
      <c r="O87" s="155"/>
    </row>
    <row r="88" spans="1:15" s="156" customFormat="1" x14ac:dyDescent="0.2">
      <c r="A88" s="73"/>
      <c r="B88" s="314"/>
      <c r="C88" s="99"/>
      <c r="D88" s="73"/>
      <c r="E88" s="140"/>
      <c r="F88" s="73"/>
      <c r="G88" s="161"/>
      <c r="H88" s="161"/>
      <c r="I88" s="64"/>
      <c r="J88" s="155"/>
      <c r="K88" s="140" t="str">
        <f t="shared" si="14"/>
        <v xml:space="preserve"> </v>
      </c>
      <c r="L88" s="155"/>
      <c r="M88" s="155"/>
      <c r="N88" s="155"/>
      <c r="O88" s="155"/>
    </row>
    <row r="89" spans="1:15" s="156" customFormat="1" x14ac:dyDescent="0.2">
      <c r="A89" s="73"/>
      <c r="B89" s="314"/>
      <c r="C89" s="99"/>
      <c r="D89" s="73"/>
      <c r="E89" s="140"/>
      <c r="F89" s="73"/>
      <c r="G89" s="161"/>
      <c r="H89" s="161"/>
      <c r="I89" s="64"/>
      <c r="J89" s="155"/>
      <c r="K89" s="140"/>
      <c r="L89" s="155"/>
      <c r="M89" s="155"/>
      <c r="N89" s="155"/>
      <c r="O89" s="155"/>
    </row>
    <row r="90" spans="1:15" s="156" customFormat="1" x14ac:dyDescent="0.2">
      <c r="A90" s="73"/>
      <c r="B90" s="314"/>
      <c r="C90" s="99"/>
      <c r="D90" s="73"/>
      <c r="E90" s="140"/>
      <c r="F90" s="73"/>
      <c r="G90" s="161"/>
      <c r="H90" s="161"/>
      <c r="I90" s="64"/>
      <c r="J90" s="155"/>
      <c r="K90" s="140"/>
      <c r="L90" s="155"/>
      <c r="M90" s="155"/>
      <c r="N90" s="155"/>
      <c r="O90" s="155"/>
    </row>
    <row r="91" spans="1:15" s="156" customFormat="1" x14ac:dyDescent="0.2">
      <c r="A91" s="73"/>
      <c r="B91" s="314"/>
      <c r="C91" s="99"/>
      <c r="D91" s="73"/>
      <c r="E91" s="140"/>
      <c r="F91" s="73"/>
      <c r="G91" s="161"/>
      <c r="H91" s="161"/>
      <c r="I91" s="64"/>
      <c r="J91" s="155"/>
      <c r="K91" s="140" t="str">
        <f t="shared" ref="K91:K102" si="15">+J91&amp; " "&amp;B96</f>
        <v xml:space="preserve"> </v>
      </c>
      <c r="L91" s="155"/>
      <c r="M91" s="155"/>
      <c r="N91" s="155"/>
      <c r="O91" s="155"/>
    </row>
    <row r="92" spans="1:15" s="156" customFormat="1" x14ac:dyDescent="0.2">
      <c r="A92" s="73"/>
      <c r="B92" s="314"/>
      <c r="C92" s="99"/>
      <c r="D92" s="73"/>
      <c r="E92" s="140"/>
      <c r="F92" s="73"/>
      <c r="G92" s="161"/>
      <c r="H92" s="161"/>
      <c r="I92" s="64"/>
      <c r="J92" s="155"/>
      <c r="K92" s="140" t="str">
        <f t="shared" si="15"/>
        <v xml:space="preserve"> </v>
      </c>
      <c r="L92" s="155"/>
      <c r="M92" s="155"/>
      <c r="N92" s="155"/>
      <c r="O92" s="155"/>
    </row>
    <row r="93" spans="1:15" s="156" customFormat="1" x14ac:dyDescent="0.2">
      <c r="A93" s="73"/>
      <c r="B93" s="314"/>
      <c r="C93" s="99"/>
      <c r="D93" s="73"/>
      <c r="E93" s="140"/>
      <c r="F93" s="73"/>
      <c r="G93" s="161"/>
      <c r="H93" s="161"/>
      <c r="I93" s="64"/>
      <c r="J93" s="155"/>
      <c r="K93" s="140" t="str">
        <f t="shared" si="15"/>
        <v xml:space="preserve"> </v>
      </c>
      <c r="L93" s="155"/>
      <c r="M93" s="155"/>
      <c r="N93" s="155"/>
      <c r="O93" s="155"/>
    </row>
    <row r="94" spans="1:15" s="156" customFormat="1" x14ac:dyDescent="0.2">
      <c r="A94" s="73"/>
      <c r="B94" s="314"/>
      <c r="C94" s="99"/>
      <c r="D94" s="73"/>
      <c r="E94" s="140"/>
      <c r="F94" s="73"/>
      <c r="G94" s="161"/>
      <c r="H94" s="161"/>
      <c r="I94" s="64"/>
      <c r="J94" s="155"/>
      <c r="K94" s="140" t="str">
        <f t="shared" si="15"/>
        <v xml:space="preserve"> </v>
      </c>
      <c r="L94" s="155"/>
      <c r="M94" s="155"/>
      <c r="N94" s="155"/>
      <c r="O94" s="155"/>
    </row>
    <row r="95" spans="1:15" s="156" customFormat="1" x14ac:dyDescent="0.2">
      <c r="A95" s="73"/>
      <c r="B95" s="314"/>
      <c r="C95" s="99"/>
      <c r="D95" s="73"/>
      <c r="E95" s="140"/>
      <c r="F95" s="73"/>
      <c r="G95" s="161"/>
      <c r="H95" s="161"/>
      <c r="I95" s="64"/>
      <c r="J95" s="155"/>
      <c r="K95" s="140" t="str">
        <f t="shared" si="15"/>
        <v xml:space="preserve"> </v>
      </c>
      <c r="L95" s="155"/>
      <c r="M95" s="155"/>
      <c r="N95" s="155"/>
      <c r="O95" s="155"/>
    </row>
    <row r="96" spans="1:15" s="156" customFormat="1" x14ac:dyDescent="0.2">
      <c r="B96" s="501"/>
      <c r="C96" s="162"/>
      <c r="I96" s="162"/>
      <c r="J96" s="155"/>
      <c r="K96" s="140" t="str">
        <f t="shared" si="15"/>
        <v xml:space="preserve"> </v>
      </c>
      <c r="L96" s="155"/>
      <c r="M96" s="155"/>
      <c r="N96" s="155"/>
      <c r="O96" s="155"/>
    </row>
    <row r="97" spans="1:15" s="156" customFormat="1" x14ac:dyDescent="0.2">
      <c r="B97" s="501"/>
      <c r="C97" s="162"/>
      <c r="I97" s="162"/>
      <c r="J97" s="155"/>
      <c r="K97" s="140" t="str">
        <f t="shared" si="15"/>
        <v xml:space="preserve"> </v>
      </c>
      <c r="L97" s="155"/>
      <c r="M97" s="155"/>
      <c r="N97" s="155"/>
      <c r="O97" s="155"/>
    </row>
    <row r="98" spans="1:15" s="156" customFormat="1" x14ac:dyDescent="0.2">
      <c r="B98" s="501"/>
      <c r="C98" s="162"/>
      <c r="I98" s="162"/>
      <c r="J98" s="155"/>
      <c r="K98" s="140" t="str">
        <f t="shared" si="15"/>
        <v xml:space="preserve"> </v>
      </c>
      <c r="L98" s="155"/>
      <c r="M98" s="155"/>
      <c r="N98" s="155"/>
      <c r="O98" s="155"/>
    </row>
    <row r="99" spans="1:15" s="156" customFormat="1" x14ac:dyDescent="0.2">
      <c r="B99" s="501"/>
      <c r="C99" s="162"/>
      <c r="I99" s="162"/>
      <c r="J99" s="155"/>
      <c r="K99" s="140" t="str">
        <f t="shared" si="15"/>
        <v xml:space="preserve"> </v>
      </c>
      <c r="L99" s="155"/>
      <c r="M99" s="155"/>
      <c r="N99" s="155"/>
      <c r="O99" s="155"/>
    </row>
    <row r="100" spans="1:15" s="156" customFormat="1" x14ac:dyDescent="0.2">
      <c r="B100" s="501"/>
      <c r="C100" s="162"/>
      <c r="I100" s="162"/>
      <c r="J100" s="155"/>
      <c r="K100" s="140" t="str">
        <f t="shared" si="15"/>
        <v xml:space="preserve"> </v>
      </c>
      <c r="L100" s="155"/>
      <c r="M100" s="155"/>
      <c r="N100" s="155"/>
      <c r="O100" s="155"/>
    </row>
    <row r="101" spans="1:15" s="156" customFormat="1" ht="15" x14ac:dyDescent="0.2">
      <c r="B101" s="501"/>
      <c r="C101" s="162"/>
      <c r="I101" s="162"/>
      <c r="J101" s="22"/>
      <c r="K101" s="6" t="str">
        <f t="shared" si="15"/>
        <v xml:space="preserve"> </v>
      </c>
      <c r="L101" s="22"/>
      <c r="M101" s="155"/>
      <c r="N101" s="155"/>
      <c r="O101" s="155"/>
    </row>
    <row r="102" spans="1:15" s="156" customFormat="1" ht="15" x14ac:dyDescent="0.2">
      <c r="B102" s="501"/>
      <c r="C102" s="162"/>
      <c r="I102" s="162"/>
      <c r="J102" s="22"/>
      <c r="K102" s="6" t="str">
        <f t="shared" si="15"/>
        <v xml:space="preserve"> </v>
      </c>
      <c r="L102" s="22"/>
      <c r="M102" s="155"/>
      <c r="N102" s="155"/>
      <c r="O102" s="155"/>
    </row>
    <row r="103" spans="1:15" s="156" customFormat="1" x14ac:dyDescent="0.2">
      <c r="B103" s="501"/>
      <c r="C103" s="162"/>
      <c r="I103" s="162"/>
      <c r="J103" s="22"/>
      <c r="K103" s="22"/>
      <c r="L103" s="22"/>
      <c r="M103" s="155"/>
      <c r="N103" s="155"/>
      <c r="O103" s="155"/>
    </row>
    <row r="104" spans="1:15" x14ac:dyDescent="0.2">
      <c r="A104" s="156"/>
      <c r="B104" s="501"/>
      <c r="C104" s="162"/>
      <c r="D104" s="156"/>
      <c r="E104" s="156"/>
      <c r="F104" s="156"/>
      <c r="G104" s="156"/>
      <c r="H104" s="156"/>
      <c r="I104" s="162"/>
    </row>
    <row r="105" spans="1:15" x14ac:dyDescent="0.2">
      <c r="A105" s="156"/>
      <c r="B105" s="501"/>
      <c r="C105" s="162"/>
      <c r="D105" s="156"/>
      <c r="E105" s="156"/>
      <c r="F105" s="156"/>
      <c r="G105" s="156"/>
      <c r="H105" s="156"/>
      <c r="I105" s="162"/>
    </row>
  </sheetData>
  <mergeCells count="5">
    <mergeCell ref="A1:I1"/>
    <mergeCell ref="A2:I2"/>
    <mergeCell ref="D4:F4"/>
    <mergeCell ref="A5:I5"/>
    <mergeCell ref="A6:I6"/>
  </mergeCells>
  <phoneticPr fontId="2" type="noConversion"/>
  <hyperlinks>
    <hyperlink ref="B17" r:id="rId1"/>
    <hyperlink ref="B7" r:id="rId2"/>
    <hyperlink ref="B10" r:id="rId3"/>
    <hyperlink ref="B11" r:id="rId4"/>
    <hyperlink ref="B9" r:id="rId5"/>
    <hyperlink ref="B8" r:id="rId6"/>
    <hyperlink ref="B12" r:id="rId7"/>
    <hyperlink ref="B13" r:id="rId8"/>
    <hyperlink ref="B14" r:id="rId9"/>
    <hyperlink ref="B15" r:id="rId10"/>
    <hyperlink ref="B16" r:id="rId11"/>
    <hyperlink ref="B19" r:id="rId12"/>
    <hyperlink ref="B20" r:id="rId13"/>
    <hyperlink ref="B21" r:id="rId14"/>
    <hyperlink ref="B22" r:id="rId15"/>
    <hyperlink ref="B23" r:id="rId16"/>
    <hyperlink ref="B24" r:id="rId17"/>
    <hyperlink ref="B25" r:id="rId18"/>
    <hyperlink ref="B26" r:id="rId19"/>
    <hyperlink ref="B30" r:id="rId20"/>
    <hyperlink ref="B28" r:id="rId21"/>
    <hyperlink ref="B29" r:id="rId22"/>
    <hyperlink ref="B27" r:id="rId23"/>
    <hyperlink ref="B32" r:id="rId24"/>
    <hyperlink ref="B31" r:id="rId25"/>
    <hyperlink ref="B34" r:id="rId26"/>
    <hyperlink ref="B35" r:id="rId27"/>
    <hyperlink ref="B33" r:id="rId28"/>
    <hyperlink ref="B37" r:id="rId29"/>
    <hyperlink ref="B38" r:id="rId30"/>
    <hyperlink ref="B39" r:id="rId31"/>
    <hyperlink ref="B40" r:id="rId32"/>
    <hyperlink ref="B36" r:id="rId33"/>
    <hyperlink ref="B41" r:id="rId34"/>
    <hyperlink ref="B42" r:id="rId35"/>
    <hyperlink ref="B43" r:id="rId36"/>
    <hyperlink ref="B45" r:id="rId37"/>
    <hyperlink ref="B44" r:id="rId38"/>
    <hyperlink ref="B46" r:id="rId39"/>
    <hyperlink ref="B47" r:id="rId40"/>
    <hyperlink ref="B49" r:id="rId41"/>
    <hyperlink ref="B51" r:id="rId42"/>
    <hyperlink ref="B52" r:id="rId43"/>
    <hyperlink ref="B50" r:id="rId44"/>
    <hyperlink ref="B53" r:id="rId45"/>
    <hyperlink ref="B54" r:id="rId46"/>
    <hyperlink ref="B55" r:id="rId47"/>
    <hyperlink ref="B56" r:id="rId48"/>
    <hyperlink ref="B48" r:id="rId49"/>
    <hyperlink ref="B57" r:id="rId50"/>
    <hyperlink ref="B58" r:id="rId51"/>
    <hyperlink ref="B64" r:id="rId52"/>
    <hyperlink ref="B62" r:id="rId53"/>
    <hyperlink ref="B63" r:id="rId54"/>
    <hyperlink ref="B59" r:id="rId55"/>
    <hyperlink ref="B60" r:id="rId56"/>
    <hyperlink ref="B66" r:id="rId57"/>
    <hyperlink ref="B65" r:id="rId58"/>
    <hyperlink ref="B70" r:id="rId59"/>
    <hyperlink ref="B67" r:id="rId60"/>
    <hyperlink ref="B68" r:id="rId61"/>
    <hyperlink ref="B69" r:id="rId62"/>
    <hyperlink ref="B61" r:id="rId63"/>
  </hyperlinks>
  <pageMargins left="0.35433070866141736" right="0.15748031496062992" top="0.55118110236220474" bottom="0.27559055118110237" header="0.23622047244094491" footer="0.19685039370078741"/>
  <pageSetup paperSize="9" orientation="landscape" r:id="rId64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108"/>
  <sheetViews>
    <sheetView showGridLines="0" view="pageBreakPreview" zoomScaleNormal="100" zoomScaleSheetLayoutView="100" workbookViewId="0">
      <selection activeCell="A27" sqref="A27"/>
    </sheetView>
  </sheetViews>
  <sheetFormatPr defaultRowHeight="12" x14ac:dyDescent="0.2"/>
  <cols>
    <col min="1" max="1" width="4" style="53" bestFit="1" customWidth="1"/>
    <col min="2" max="2" width="5.5703125" style="53" customWidth="1"/>
    <col min="3" max="3" width="34.7109375" style="55" customWidth="1"/>
    <col min="4" max="4" width="18.42578125" style="54" customWidth="1"/>
    <col min="5" max="5" width="1.42578125" style="53" customWidth="1"/>
    <col min="6" max="6" width="19.28515625" style="54" customWidth="1"/>
    <col min="7" max="7" width="16.42578125" style="54" customWidth="1"/>
    <col min="8" max="8" width="15.5703125" style="54" customWidth="1"/>
    <col min="9" max="9" width="28.140625" style="55" customWidth="1"/>
    <col min="10" max="11" width="9.140625" style="53" hidden="1" customWidth="1"/>
    <col min="12" max="12" width="10.7109375" style="53" hidden="1" customWidth="1"/>
    <col min="13" max="14" width="18.42578125" style="53" hidden="1" customWidth="1"/>
    <col min="15" max="15" width="16.7109375" style="53" hidden="1" customWidth="1"/>
    <col min="16" max="16" width="11" style="53" hidden="1" customWidth="1"/>
    <col min="17" max="30" width="0" style="53" hidden="1" customWidth="1"/>
    <col min="31" max="16384" width="9.140625" style="53"/>
  </cols>
  <sheetData>
    <row r="1" spans="1:14" ht="28.5" x14ac:dyDescent="0.2">
      <c r="A1" s="448" t="s">
        <v>584</v>
      </c>
      <c r="B1" s="448"/>
      <c r="C1" s="448"/>
      <c r="D1" s="448"/>
      <c r="E1" s="448"/>
      <c r="F1" s="448"/>
      <c r="G1" s="448"/>
      <c r="H1" s="448"/>
      <c r="I1" s="448"/>
    </row>
    <row r="2" spans="1:14" x14ac:dyDescent="0.2">
      <c r="A2" s="427"/>
      <c r="B2" s="427"/>
      <c r="C2" s="427"/>
      <c r="D2" s="427"/>
      <c r="E2" s="427"/>
      <c r="F2" s="427"/>
      <c r="G2" s="427"/>
      <c r="H2" s="427"/>
      <c r="I2" s="427"/>
    </row>
    <row r="3" spans="1:14" ht="10.5" customHeight="1" x14ac:dyDescent="0.2">
      <c r="H3" s="54" t="s">
        <v>430</v>
      </c>
    </row>
    <row r="4" spans="1:14" s="58" customFormat="1" ht="23.25" customHeight="1" x14ac:dyDescent="0.2">
      <c r="A4" s="56" t="s">
        <v>216</v>
      </c>
      <c r="B4" s="264" t="s">
        <v>462</v>
      </c>
      <c r="C4" s="264" t="s">
        <v>217</v>
      </c>
      <c r="D4" s="447" t="s">
        <v>463</v>
      </c>
      <c r="E4" s="447"/>
      <c r="F4" s="447"/>
      <c r="G4" s="264" t="s">
        <v>450</v>
      </c>
      <c r="H4" s="264" t="s">
        <v>451</v>
      </c>
      <c r="I4" s="57" t="s">
        <v>464</v>
      </c>
    </row>
    <row r="5" spans="1:14" ht="17.25" customHeight="1" x14ac:dyDescent="0.2">
      <c r="A5" s="423" t="s">
        <v>568</v>
      </c>
      <c r="B5" s="424"/>
      <c r="C5" s="424"/>
      <c r="D5" s="424"/>
      <c r="E5" s="424"/>
      <c r="F5" s="424"/>
      <c r="G5" s="424"/>
      <c r="H5" s="424"/>
      <c r="I5" s="425"/>
    </row>
    <row r="6" spans="1:14" ht="17.25" customHeight="1" x14ac:dyDescent="0.2">
      <c r="A6" s="423" t="s">
        <v>583</v>
      </c>
      <c r="B6" s="424"/>
      <c r="C6" s="424"/>
      <c r="D6" s="424"/>
      <c r="E6" s="424"/>
      <c r="F6" s="424"/>
      <c r="G6" s="424"/>
      <c r="H6" s="424"/>
      <c r="I6" s="425"/>
    </row>
    <row r="7" spans="1:14" x14ac:dyDescent="0.2">
      <c r="A7" s="363">
        <v>1</v>
      </c>
      <c r="B7" s="364" t="s">
        <v>50</v>
      </c>
      <c r="C7" s="365" t="s">
        <v>1824</v>
      </c>
      <c r="D7" s="366" t="s">
        <v>609</v>
      </c>
      <c r="E7" s="367" t="s">
        <v>444</v>
      </c>
      <c r="F7" s="368" t="s">
        <v>610</v>
      </c>
      <c r="G7" s="369">
        <v>40590</v>
      </c>
      <c r="H7" s="369">
        <f t="shared" ref="H7:H14" si="0">+G7+(365*5)</f>
        <v>42415</v>
      </c>
      <c r="I7" s="365" t="s">
        <v>101</v>
      </c>
      <c r="J7" s="53">
        <v>2011</v>
      </c>
      <c r="K7" s="53" t="str">
        <f t="shared" ref="K7:K46" si="1">+J7&amp; " "&amp;B7</f>
        <v>2011 MoU</v>
      </c>
    </row>
    <row r="8" spans="1:14" x14ac:dyDescent="0.2">
      <c r="A8" s="61">
        <f>+A7+1</f>
        <v>2</v>
      </c>
      <c r="B8" s="69" t="s">
        <v>166</v>
      </c>
      <c r="C8" s="66" t="s">
        <v>1824</v>
      </c>
      <c r="D8" s="314" t="s">
        <v>611</v>
      </c>
      <c r="E8" s="140" t="s">
        <v>444</v>
      </c>
      <c r="F8" s="315" t="s">
        <v>612</v>
      </c>
      <c r="G8" s="141">
        <v>40590</v>
      </c>
      <c r="H8" s="141">
        <f t="shared" si="0"/>
        <v>42415</v>
      </c>
      <c r="I8" s="66" t="s">
        <v>613</v>
      </c>
      <c r="J8" s="53">
        <v>2011</v>
      </c>
      <c r="K8" s="53" t="str">
        <f t="shared" si="1"/>
        <v>2011 PKS</v>
      </c>
    </row>
    <row r="9" spans="1:14" x14ac:dyDescent="0.2">
      <c r="A9" s="61">
        <f t="shared" ref="A9:A72" si="2">+A8+1</f>
        <v>3</v>
      </c>
      <c r="B9" s="69" t="s">
        <v>50</v>
      </c>
      <c r="C9" s="63" t="s">
        <v>718</v>
      </c>
      <c r="D9" s="314" t="s">
        <v>713</v>
      </c>
      <c r="E9" s="140" t="s">
        <v>444</v>
      </c>
      <c r="F9" s="315" t="s">
        <v>714</v>
      </c>
      <c r="G9" s="147">
        <v>40595</v>
      </c>
      <c r="H9" s="141">
        <f t="shared" si="0"/>
        <v>42420</v>
      </c>
      <c r="I9" s="66" t="s">
        <v>101</v>
      </c>
      <c r="J9" s="53">
        <v>2011</v>
      </c>
      <c r="K9" s="53" t="str">
        <f t="shared" si="1"/>
        <v>2011 MoU</v>
      </c>
    </row>
    <row r="10" spans="1:14" x14ac:dyDescent="0.2">
      <c r="A10" s="61">
        <f t="shared" si="2"/>
        <v>4</v>
      </c>
      <c r="B10" s="69" t="s">
        <v>166</v>
      </c>
      <c r="C10" s="66" t="s">
        <v>106</v>
      </c>
      <c r="D10" s="314" t="s">
        <v>663</v>
      </c>
      <c r="E10" s="140" t="s">
        <v>444</v>
      </c>
      <c r="F10" s="315" t="s">
        <v>664</v>
      </c>
      <c r="G10" s="141">
        <v>40637</v>
      </c>
      <c r="H10" s="141">
        <f t="shared" si="0"/>
        <v>42462</v>
      </c>
      <c r="I10" s="66" t="s">
        <v>665</v>
      </c>
      <c r="J10" s="53">
        <v>2011</v>
      </c>
      <c r="K10" s="53" t="str">
        <f t="shared" si="1"/>
        <v>2011 PKS</v>
      </c>
    </row>
    <row r="11" spans="1:14" x14ac:dyDescent="0.2">
      <c r="A11" s="61">
        <f t="shared" si="2"/>
        <v>5</v>
      </c>
      <c r="B11" s="69" t="s">
        <v>50</v>
      </c>
      <c r="C11" s="66" t="s">
        <v>654</v>
      </c>
      <c r="D11" s="314" t="s">
        <v>655</v>
      </c>
      <c r="E11" s="140" t="s">
        <v>444</v>
      </c>
      <c r="F11" s="315" t="s">
        <v>656</v>
      </c>
      <c r="G11" s="141">
        <v>40637</v>
      </c>
      <c r="H11" s="141">
        <f t="shared" si="0"/>
        <v>42462</v>
      </c>
      <c r="I11" s="66" t="s">
        <v>101</v>
      </c>
      <c r="J11" s="53">
        <v>2011</v>
      </c>
      <c r="K11" s="53" t="str">
        <f t="shared" si="1"/>
        <v>2011 MoU</v>
      </c>
    </row>
    <row r="12" spans="1:14" x14ac:dyDescent="0.2">
      <c r="A12" s="61">
        <f t="shared" si="2"/>
        <v>6</v>
      </c>
      <c r="B12" s="69" t="s">
        <v>50</v>
      </c>
      <c r="C12" s="66" t="s">
        <v>776</v>
      </c>
      <c r="D12" s="314" t="s">
        <v>778</v>
      </c>
      <c r="E12" s="140" t="s">
        <v>444</v>
      </c>
      <c r="F12" s="314" t="s">
        <v>780</v>
      </c>
      <c r="G12" s="141">
        <v>40781</v>
      </c>
      <c r="H12" s="141">
        <f t="shared" si="0"/>
        <v>42606</v>
      </c>
      <c r="I12" s="66" t="s">
        <v>101</v>
      </c>
      <c r="J12" s="53">
        <v>2011</v>
      </c>
      <c r="K12" s="53" t="str">
        <f t="shared" si="1"/>
        <v>2011 MoU</v>
      </c>
    </row>
    <row r="13" spans="1:14" x14ac:dyDescent="0.2">
      <c r="A13" s="61">
        <f t="shared" si="2"/>
        <v>7</v>
      </c>
      <c r="B13" s="69" t="s">
        <v>50</v>
      </c>
      <c r="C13" s="66" t="s">
        <v>813</v>
      </c>
      <c r="D13" s="314" t="s">
        <v>814</v>
      </c>
      <c r="E13" s="140" t="s">
        <v>444</v>
      </c>
      <c r="F13" s="315" t="s">
        <v>815</v>
      </c>
      <c r="G13" s="141">
        <v>40806</v>
      </c>
      <c r="H13" s="141">
        <f t="shared" si="0"/>
        <v>42631</v>
      </c>
      <c r="I13" s="66" t="s">
        <v>101</v>
      </c>
      <c r="J13" s="53">
        <v>2011</v>
      </c>
      <c r="K13" s="53" t="str">
        <f t="shared" si="1"/>
        <v>2011 MoU</v>
      </c>
    </row>
    <row r="14" spans="1:14" ht="24" x14ac:dyDescent="0.2">
      <c r="A14" s="61">
        <f t="shared" si="2"/>
        <v>8</v>
      </c>
      <c r="B14" s="69" t="s">
        <v>166</v>
      </c>
      <c r="C14" s="66" t="s">
        <v>813</v>
      </c>
      <c r="D14" s="314" t="s">
        <v>816</v>
      </c>
      <c r="E14" s="140" t="s">
        <v>444</v>
      </c>
      <c r="F14" s="315" t="s">
        <v>817</v>
      </c>
      <c r="G14" s="141">
        <v>40806</v>
      </c>
      <c r="H14" s="141">
        <f t="shared" si="0"/>
        <v>42631</v>
      </c>
      <c r="I14" s="66" t="s">
        <v>818</v>
      </c>
      <c r="J14" s="53">
        <v>2011</v>
      </c>
      <c r="K14" s="53" t="str">
        <f t="shared" si="1"/>
        <v>2011 PKS</v>
      </c>
    </row>
    <row r="15" spans="1:14" x14ac:dyDescent="0.2">
      <c r="A15" s="61">
        <f t="shared" si="2"/>
        <v>9</v>
      </c>
      <c r="B15" s="69" t="s">
        <v>50</v>
      </c>
      <c r="C15" s="66" t="s">
        <v>921</v>
      </c>
      <c r="D15" s="314"/>
      <c r="E15" s="140"/>
      <c r="F15" s="116"/>
      <c r="G15" s="163">
        <v>2012</v>
      </c>
      <c r="H15" s="163">
        <f>+G15+5</f>
        <v>2017</v>
      </c>
      <c r="I15" s="66" t="s">
        <v>922</v>
      </c>
      <c r="J15" s="53">
        <v>2012</v>
      </c>
      <c r="K15" s="53" t="str">
        <f t="shared" si="1"/>
        <v>2012 MoU</v>
      </c>
      <c r="L15" s="53" t="s">
        <v>923</v>
      </c>
      <c r="M15" s="53" t="s">
        <v>924</v>
      </c>
      <c r="N15" s="53" t="s">
        <v>925</v>
      </c>
    </row>
    <row r="16" spans="1:14" x14ac:dyDescent="0.2">
      <c r="A16" s="61">
        <f t="shared" si="2"/>
        <v>10</v>
      </c>
      <c r="B16" s="69" t="s">
        <v>50</v>
      </c>
      <c r="C16" s="66" t="s">
        <v>873</v>
      </c>
      <c r="D16" s="314" t="s">
        <v>874</v>
      </c>
      <c r="E16" s="140" t="s">
        <v>444</v>
      </c>
      <c r="F16" s="315" t="s">
        <v>875</v>
      </c>
      <c r="G16" s="141">
        <v>40970</v>
      </c>
      <c r="H16" s="141">
        <f>+G16+(365*5)</f>
        <v>42795</v>
      </c>
      <c r="I16" s="66" t="s">
        <v>101</v>
      </c>
      <c r="J16" s="53">
        <v>2012</v>
      </c>
      <c r="K16" s="53" t="str">
        <f t="shared" si="1"/>
        <v>2012 MoU</v>
      </c>
    </row>
    <row r="17" spans="1:16" x14ac:dyDescent="0.2">
      <c r="A17" s="61">
        <f t="shared" si="2"/>
        <v>11</v>
      </c>
      <c r="B17" s="69" t="s">
        <v>166</v>
      </c>
      <c r="C17" s="66" t="s">
        <v>873</v>
      </c>
      <c r="D17" s="314" t="s">
        <v>876</v>
      </c>
      <c r="E17" s="140" t="s">
        <v>444</v>
      </c>
      <c r="F17" s="315" t="s">
        <v>875</v>
      </c>
      <c r="G17" s="141">
        <v>40970</v>
      </c>
      <c r="H17" s="141">
        <f>+G17+(365*5)</f>
        <v>42795</v>
      </c>
      <c r="I17" s="66" t="s">
        <v>101</v>
      </c>
      <c r="J17" s="53">
        <v>2012</v>
      </c>
      <c r="K17" s="53" t="str">
        <f t="shared" si="1"/>
        <v>2012 PKS</v>
      </c>
    </row>
    <row r="18" spans="1:16" x14ac:dyDescent="0.2">
      <c r="A18" s="61">
        <f t="shared" si="2"/>
        <v>12</v>
      </c>
      <c r="B18" s="69" t="s">
        <v>50</v>
      </c>
      <c r="C18" s="66" t="s">
        <v>893</v>
      </c>
      <c r="D18" s="314" t="s">
        <v>894</v>
      </c>
      <c r="E18" s="140" t="s">
        <v>444</v>
      </c>
      <c r="F18" s="315" t="s">
        <v>895</v>
      </c>
      <c r="G18" s="141">
        <v>40996</v>
      </c>
      <c r="H18" s="141">
        <f>+G18+(365*5)</f>
        <v>42821</v>
      </c>
      <c r="I18" s="66" t="s">
        <v>101</v>
      </c>
      <c r="J18" s="53">
        <v>2012</v>
      </c>
      <c r="K18" s="53" t="str">
        <f t="shared" si="1"/>
        <v>2012 MoU</v>
      </c>
    </row>
    <row r="19" spans="1:16" x14ac:dyDescent="0.2">
      <c r="A19" s="61">
        <f t="shared" si="2"/>
        <v>13</v>
      </c>
      <c r="B19" s="69" t="s">
        <v>50</v>
      </c>
      <c r="C19" s="66" t="s">
        <v>918</v>
      </c>
      <c r="D19" s="314" t="s">
        <v>898</v>
      </c>
      <c r="E19" s="140" t="s">
        <v>444</v>
      </c>
      <c r="F19" s="116" t="s">
        <v>899</v>
      </c>
      <c r="G19" s="141">
        <v>41052</v>
      </c>
      <c r="H19" s="141">
        <f>+G19+(365*5)</f>
        <v>42877</v>
      </c>
      <c r="I19" s="66" t="s">
        <v>101</v>
      </c>
      <c r="J19" s="53">
        <v>2012</v>
      </c>
      <c r="K19" s="53" t="str">
        <f t="shared" si="1"/>
        <v>2012 MoU</v>
      </c>
      <c r="L19" s="53" t="s">
        <v>919</v>
      </c>
      <c r="M19" s="53" t="s">
        <v>905</v>
      </c>
      <c r="O19" s="53" t="s">
        <v>906</v>
      </c>
      <c r="P19" s="53" t="s">
        <v>904</v>
      </c>
    </row>
    <row r="20" spans="1:16" x14ac:dyDescent="0.2">
      <c r="A20" s="61">
        <f t="shared" si="2"/>
        <v>14</v>
      </c>
      <c r="B20" s="69" t="s">
        <v>50</v>
      </c>
      <c r="C20" s="66" t="s">
        <v>917</v>
      </c>
      <c r="D20" s="314" t="s">
        <v>912</v>
      </c>
      <c r="E20" s="140" t="s">
        <v>444</v>
      </c>
      <c r="F20" s="116" t="s">
        <v>911</v>
      </c>
      <c r="G20" s="141">
        <v>41068</v>
      </c>
      <c r="H20" s="141">
        <f>+G20+(365*5)</f>
        <v>42893</v>
      </c>
      <c r="I20" s="66" t="s">
        <v>101</v>
      </c>
      <c r="J20" s="53">
        <v>2012</v>
      </c>
      <c r="K20" s="53" t="str">
        <f t="shared" si="1"/>
        <v>2012 MoU</v>
      </c>
      <c r="L20" s="53" t="s">
        <v>919</v>
      </c>
      <c r="M20" s="53" t="s">
        <v>914</v>
      </c>
      <c r="O20" s="53" t="s">
        <v>915</v>
      </c>
      <c r="P20" s="53" t="s">
        <v>916</v>
      </c>
    </row>
    <row r="21" spans="1:16" ht="24" x14ac:dyDescent="0.2">
      <c r="A21" s="61">
        <f t="shared" si="2"/>
        <v>15</v>
      </c>
      <c r="B21" s="69" t="s">
        <v>236</v>
      </c>
      <c r="C21" s="66" t="s">
        <v>81</v>
      </c>
      <c r="D21" s="314" t="s">
        <v>1196</v>
      </c>
      <c r="E21" s="140" t="s">
        <v>444</v>
      </c>
      <c r="F21" s="315" t="s">
        <v>1197</v>
      </c>
      <c r="G21" s="141" t="s">
        <v>1198</v>
      </c>
      <c r="H21" s="141" t="s">
        <v>1199</v>
      </c>
      <c r="I21" s="66" t="s">
        <v>353</v>
      </c>
      <c r="J21" s="53">
        <v>2012</v>
      </c>
      <c r="K21" s="53" t="str">
        <f t="shared" si="1"/>
        <v>2012 ADD</v>
      </c>
    </row>
    <row r="22" spans="1:16" x14ac:dyDescent="0.2">
      <c r="A22" s="61">
        <f t="shared" si="2"/>
        <v>16</v>
      </c>
      <c r="B22" s="69" t="s">
        <v>50</v>
      </c>
      <c r="C22" s="66" t="s">
        <v>1133</v>
      </c>
      <c r="D22" s="314" t="s">
        <v>1134</v>
      </c>
      <c r="E22" s="140" t="s">
        <v>444</v>
      </c>
      <c r="F22" s="116" t="s">
        <v>1135</v>
      </c>
      <c r="G22" s="141">
        <v>41215</v>
      </c>
      <c r="H22" s="141">
        <f>+G22+(365*5)</f>
        <v>43040</v>
      </c>
      <c r="I22" s="66" t="s">
        <v>1136</v>
      </c>
      <c r="J22" s="53">
        <v>2012</v>
      </c>
      <c r="K22" s="53" t="str">
        <f t="shared" si="1"/>
        <v>2012 MoU</v>
      </c>
      <c r="L22" s="53" t="s">
        <v>1137</v>
      </c>
    </row>
    <row r="23" spans="1:16" x14ac:dyDescent="0.2">
      <c r="A23" s="61">
        <f t="shared" si="2"/>
        <v>17</v>
      </c>
      <c r="B23" s="69" t="s">
        <v>236</v>
      </c>
      <c r="C23" s="66" t="s">
        <v>106</v>
      </c>
      <c r="D23" s="314" t="s">
        <v>1281</v>
      </c>
      <c r="E23" s="140" t="s">
        <v>444</v>
      </c>
      <c r="F23" s="315" t="s">
        <v>1282</v>
      </c>
      <c r="G23" s="141">
        <v>41373</v>
      </c>
      <c r="H23" s="141">
        <v>42462</v>
      </c>
      <c r="I23" s="66" t="s">
        <v>665</v>
      </c>
      <c r="J23" s="53">
        <v>2013</v>
      </c>
      <c r="K23" s="53" t="str">
        <f t="shared" si="1"/>
        <v>2013 ADD</v>
      </c>
    </row>
    <row r="24" spans="1:16" x14ac:dyDescent="0.2">
      <c r="A24" s="61">
        <f t="shared" si="2"/>
        <v>18</v>
      </c>
      <c r="B24" s="69" t="s">
        <v>50</v>
      </c>
      <c r="C24" s="66" t="s">
        <v>1279</v>
      </c>
      <c r="D24" s="314" t="s">
        <v>1283</v>
      </c>
      <c r="E24" s="140" t="s">
        <v>444</v>
      </c>
      <c r="F24" s="116" t="s">
        <v>1284</v>
      </c>
      <c r="G24" s="141">
        <v>41408</v>
      </c>
      <c r="H24" s="141">
        <f>+G24+(365*5)</f>
        <v>43233</v>
      </c>
      <c r="I24" s="66" t="s">
        <v>101</v>
      </c>
      <c r="J24" s="53">
        <v>2013</v>
      </c>
      <c r="K24" s="53" t="str">
        <f t="shared" si="1"/>
        <v>2013 MoU</v>
      </c>
    </row>
    <row r="25" spans="1:16" ht="12.75" x14ac:dyDescent="0.2">
      <c r="A25" s="61">
        <f t="shared" si="2"/>
        <v>19</v>
      </c>
      <c r="B25" s="152" t="s">
        <v>50</v>
      </c>
      <c r="C25" s="66" t="s">
        <v>1424</v>
      </c>
      <c r="D25" s="314" t="s">
        <v>1425</v>
      </c>
      <c r="E25" s="140" t="s">
        <v>444</v>
      </c>
      <c r="F25" s="116" t="s">
        <v>1426</v>
      </c>
      <c r="G25" s="141">
        <v>41479</v>
      </c>
      <c r="H25" s="141">
        <f>+G25+(365*5)</f>
        <v>43304</v>
      </c>
      <c r="I25" s="66" t="s">
        <v>101</v>
      </c>
      <c r="J25" s="53">
        <v>2013</v>
      </c>
      <c r="K25" s="53" t="str">
        <f t="shared" si="1"/>
        <v>2013 MoU</v>
      </c>
    </row>
    <row r="26" spans="1:16" ht="12.75" x14ac:dyDescent="0.2">
      <c r="A26" s="61">
        <f t="shared" si="2"/>
        <v>20</v>
      </c>
      <c r="B26" s="152" t="s">
        <v>50</v>
      </c>
      <c r="C26" s="66" t="s">
        <v>1410</v>
      </c>
      <c r="D26" s="314" t="s">
        <v>1411</v>
      </c>
      <c r="E26" s="140" t="s">
        <v>444</v>
      </c>
      <c r="F26" s="116" t="s">
        <v>1412</v>
      </c>
      <c r="G26" s="141">
        <v>41541</v>
      </c>
      <c r="H26" s="141">
        <f>+G26+(365*5)</f>
        <v>43366</v>
      </c>
      <c r="I26" s="66" t="s">
        <v>101</v>
      </c>
      <c r="J26" s="53">
        <v>2013</v>
      </c>
      <c r="K26" s="53" t="str">
        <f t="shared" si="1"/>
        <v>2013 MoU</v>
      </c>
    </row>
    <row r="27" spans="1:16" ht="12.75" x14ac:dyDescent="0.2">
      <c r="A27" s="61">
        <f t="shared" si="2"/>
        <v>21</v>
      </c>
      <c r="B27" s="152" t="s">
        <v>50</v>
      </c>
      <c r="C27" s="66" t="s">
        <v>1404</v>
      </c>
      <c r="D27" s="314" t="s">
        <v>1405</v>
      </c>
      <c r="E27" s="140" t="s">
        <v>444</v>
      </c>
      <c r="F27" s="116" t="s">
        <v>1406</v>
      </c>
      <c r="G27" s="141">
        <v>41541</v>
      </c>
      <c r="H27" s="141">
        <f>+G27+(365*5)</f>
        <v>43366</v>
      </c>
      <c r="I27" s="66" t="s">
        <v>101</v>
      </c>
      <c r="J27" s="53">
        <v>2013</v>
      </c>
      <c r="K27" s="53" t="str">
        <f t="shared" si="1"/>
        <v>2013 MoU</v>
      </c>
    </row>
    <row r="28" spans="1:16" ht="12.75" x14ac:dyDescent="0.2">
      <c r="A28" s="61">
        <f t="shared" si="2"/>
        <v>22</v>
      </c>
      <c r="B28" s="152" t="s">
        <v>50</v>
      </c>
      <c r="C28" s="66" t="s">
        <v>1409</v>
      </c>
      <c r="D28" s="314" t="s">
        <v>1407</v>
      </c>
      <c r="E28" s="140" t="s">
        <v>444</v>
      </c>
      <c r="F28" s="116" t="s">
        <v>1408</v>
      </c>
      <c r="G28" s="141">
        <v>41541</v>
      </c>
      <c r="H28" s="141">
        <f>+G28+(365*5)</f>
        <v>43366</v>
      </c>
      <c r="I28" s="66" t="s">
        <v>101</v>
      </c>
      <c r="J28" s="53">
        <v>2013</v>
      </c>
      <c r="K28" s="53" t="str">
        <f t="shared" si="1"/>
        <v>2013 MoU</v>
      </c>
    </row>
    <row r="29" spans="1:16" ht="12.75" x14ac:dyDescent="0.2">
      <c r="A29" s="61">
        <f t="shared" si="2"/>
        <v>23</v>
      </c>
      <c r="B29" s="152" t="s">
        <v>50</v>
      </c>
      <c r="C29" s="66" t="s">
        <v>1454</v>
      </c>
      <c r="D29" s="314" t="s">
        <v>1455</v>
      </c>
      <c r="E29" s="140" t="s">
        <v>444</v>
      </c>
      <c r="F29" s="116" t="s">
        <v>1456</v>
      </c>
      <c r="G29" s="141">
        <v>41582</v>
      </c>
      <c r="H29" s="141">
        <f>+G29+(365*3)</f>
        <v>42677</v>
      </c>
      <c r="I29" s="66" t="s">
        <v>101</v>
      </c>
      <c r="J29" s="53">
        <v>2013</v>
      </c>
      <c r="K29" s="53" t="str">
        <f t="shared" si="1"/>
        <v>2013 MoU</v>
      </c>
    </row>
    <row r="30" spans="1:16" ht="12.75" x14ac:dyDescent="0.2">
      <c r="A30" s="61">
        <f t="shared" si="2"/>
        <v>24</v>
      </c>
      <c r="B30" s="152" t="s">
        <v>50</v>
      </c>
      <c r="C30" s="66" t="s">
        <v>1467</v>
      </c>
      <c r="D30" s="314" t="s">
        <v>1468</v>
      </c>
      <c r="E30" s="140" t="s">
        <v>444</v>
      </c>
      <c r="F30" s="116" t="s">
        <v>1470</v>
      </c>
      <c r="G30" s="141">
        <v>41594</v>
      </c>
      <c r="H30" s="141">
        <f>+G30+(365*5)</f>
        <v>43419</v>
      </c>
      <c r="I30" s="66" t="s">
        <v>101</v>
      </c>
      <c r="J30" s="53">
        <v>2013</v>
      </c>
      <c r="K30" s="53" t="str">
        <f t="shared" si="1"/>
        <v>2013 MoU</v>
      </c>
    </row>
    <row r="31" spans="1:16" ht="12.75" x14ac:dyDescent="0.2">
      <c r="A31" s="61">
        <f t="shared" si="2"/>
        <v>25</v>
      </c>
      <c r="B31" s="152" t="s">
        <v>50</v>
      </c>
      <c r="C31" s="66" t="s">
        <v>1466</v>
      </c>
      <c r="D31" s="314" t="s">
        <v>1469</v>
      </c>
      <c r="E31" s="140" t="s">
        <v>444</v>
      </c>
      <c r="F31" s="116" t="s">
        <v>1471</v>
      </c>
      <c r="G31" s="141">
        <v>41594</v>
      </c>
      <c r="H31" s="141">
        <f>+G31+(365*5)</f>
        <v>43419</v>
      </c>
      <c r="I31" s="66" t="s">
        <v>101</v>
      </c>
      <c r="J31" s="53">
        <v>2013</v>
      </c>
      <c r="K31" s="53" t="str">
        <f t="shared" si="1"/>
        <v>2013 MoU</v>
      </c>
    </row>
    <row r="32" spans="1:16" ht="12.75" x14ac:dyDescent="0.2">
      <c r="A32" s="61">
        <f t="shared" si="2"/>
        <v>26</v>
      </c>
      <c r="B32" s="152" t="s">
        <v>50</v>
      </c>
      <c r="C32" s="66" t="s">
        <v>1448</v>
      </c>
      <c r="D32" s="314" t="s">
        <v>1449</v>
      </c>
      <c r="E32" s="140" t="s">
        <v>444</v>
      </c>
      <c r="F32" s="116" t="s">
        <v>1450</v>
      </c>
      <c r="G32" s="141">
        <v>41600</v>
      </c>
      <c r="H32" s="141">
        <f>+G32+(365*5)</f>
        <v>43425</v>
      </c>
      <c r="I32" s="66" t="s">
        <v>101</v>
      </c>
      <c r="J32" s="53">
        <v>2013</v>
      </c>
      <c r="K32" s="53" t="str">
        <f t="shared" si="1"/>
        <v>2013 MoU</v>
      </c>
    </row>
    <row r="33" spans="1:11" ht="12.75" x14ac:dyDescent="0.2">
      <c r="A33" s="61">
        <f t="shared" si="2"/>
        <v>27</v>
      </c>
      <c r="B33" s="152" t="s">
        <v>50</v>
      </c>
      <c r="C33" s="66" t="s">
        <v>1504</v>
      </c>
      <c r="D33" s="314" t="s">
        <v>1583</v>
      </c>
      <c r="E33" s="140" t="s">
        <v>444</v>
      </c>
      <c r="F33" s="116" t="s">
        <v>1585</v>
      </c>
      <c r="G33" s="141">
        <v>41624</v>
      </c>
      <c r="H33" s="141">
        <f t="shared" ref="H33:H39" si="3">+G33+(365*3)</f>
        <v>42719</v>
      </c>
      <c r="I33" s="66" t="s">
        <v>101</v>
      </c>
      <c r="J33" s="53">
        <v>2013</v>
      </c>
      <c r="K33" s="53" t="str">
        <f t="shared" si="1"/>
        <v>2013 MoU</v>
      </c>
    </row>
    <row r="34" spans="1:11" ht="12.75" x14ac:dyDescent="0.2">
      <c r="A34" s="61">
        <f t="shared" si="2"/>
        <v>28</v>
      </c>
      <c r="B34" s="152" t="s">
        <v>50</v>
      </c>
      <c r="C34" s="66" t="s">
        <v>1582</v>
      </c>
      <c r="D34" s="314" t="s">
        <v>1584</v>
      </c>
      <c r="E34" s="140" t="s">
        <v>444</v>
      </c>
      <c r="F34" s="116" t="s">
        <v>1586</v>
      </c>
      <c r="G34" s="141">
        <v>41624</v>
      </c>
      <c r="H34" s="141">
        <f t="shared" si="3"/>
        <v>42719</v>
      </c>
      <c r="I34" s="66" t="s">
        <v>101</v>
      </c>
      <c r="J34" s="53">
        <v>2013</v>
      </c>
      <c r="K34" s="53" t="str">
        <f t="shared" si="1"/>
        <v>2013 MoU</v>
      </c>
    </row>
    <row r="35" spans="1:11" ht="12.75" x14ac:dyDescent="0.2">
      <c r="A35" s="61">
        <f t="shared" si="2"/>
        <v>29</v>
      </c>
      <c r="B35" s="152" t="s">
        <v>50</v>
      </c>
      <c r="C35" s="66" t="s">
        <v>1570</v>
      </c>
      <c r="D35" s="314" t="s">
        <v>1571</v>
      </c>
      <c r="E35" s="140" t="s">
        <v>444</v>
      </c>
      <c r="F35" s="116" t="s">
        <v>1572</v>
      </c>
      <c r="G35" s="141">
        <v>41674</v>
      </c>
      <c r="H35" s="141">
        <f t="shared" si="3"/>
        <v>42769</v>
      </c>
      <c r="I35" s="66" t="s">
        <v>101</v>
      </c>
      <c r="J35" s="53">
        <v>2014</v>
      </c>
      <c r="K35" s="53" t="str">
        <f t="shared" si="1"/>
        <v>2014 MoU</v>
      </c>
    </row>
    <row r="36" spans="1:11" ht="12.75" x14ac:dyDescent="0.2">
      <c r="A36" s="61">
        <f t="shared" si="2"/>
        <v>30</v>
      </c>
      <c r="B36" s="152" t="s">
        <v>50</v>
      </c>
      <c r="C36" s="66" t="s">
        <v>1573</v>
      </c>
      <c r="D36" s="314" t="s">
        <v>1574</v>
      </c>
      <c r="E36" s="140" t="s">
        <v>444</v>
      </c>
      <c r="F36" s="116" t="s">
        <v>1575</v>
      </c>
      <c r="G36" s="141">
        <v>41674</v>
      </c>
      <c r="H36" s="141">
        <f t="shared" si="3"/>
        <v>42769</v>
      </c>
      <c r="I36" s="66" t="s">
        <v>101</v>
      </c>
      <c r="J36" s="53">
        <v>2014</v>
      </c>
      <c r="K36" s="53" t="str">
        <f t="shared" si="1"/>
        <v>2014 MoU</v>
      </c>
    </row>
    <row r="37" spans="1:11" ht="24" x14ac:dyDescent="0.2">
      <c r="A37" s="61">
        <f t="shared" si="2"/>
        <v>31</v>
      </c>
      <c r="B37" s="152" t="s">
        <v>166</v>
      </c>
      <c r="C37" s="66" t="s">
        <v>1573</v>
      </c>
      <c r="D37" s="314" t="s">
        <v>1587</v>
      </c>
      <c r="E37" s="140" t="s">
        <v>444</v>
      </c>
      <c r="F37" s="116" t="s">
        <v>1590</v>
      </c>
      <c r="G37" s="141">
        <v>41674</v>
      </c>
      <c r="H37" s="141">
        <f t="shared" si="3"/>
        <v>42769</v>
      </c>
      <c r="I37" s="66" t="s">
        <v>1591</v>
      </c>
      <c r="J37" s="53">
        <v>2014</v>
      </c>
      <c r="K37" s="53" t="str">
        <f t="shared" si="1"/>
        <v>2014 PKS</v>
      </c>
    </row>
    <row r="38" spans="1:11" ht="24" x14ac:dyDescent="0.2">
      <c r="A38" s="157">
        <f t="shared" si="2"/>
        <v>32</v>
      </c>
      <c r="B38" s="326" t="s">
        <v>166</v>
      </c>
      <c r="C38" s="84" t="s">
        <v>1570</v>
      </c>
      <c r="D38" s="131" t="s">
        <v>1588</v>
      </c>
      <c r="E38" s="143" t="s">
        <v>444</v>
      </c>
      <c r="F38" s="327" t="s">
        <v>1589</v>
      </c>
      <c r="G38" s="160">
        <v>41674</v>
      </c>
      <c r="H38" s="160">
        <f t="shared" si="3"/>
        <v>42769</v>
      </c>
      <c r="I38" s="84" t="s">
        <v>1591</v>
      </c>
      <c r="J38" s="53">
        <v>2014</v>
      </c>
      <c r="K38" s="53" t="str">
        <f t="shared" si="1"/>
        <v>2014 PKS</v>
      </c>
    </row>
    <row r="39" spans="1:11" ht="12.75" x14ac:dyDescent="0.2">
      <c r="A39" s="61">
        <f t="shared" si="2"/>
        <v>33</v>
      </c>
      <c r="B39" s="42" t="s">
        <v>50</v>
      </c>
      <c r="C39" s="66" t="s">
        <v>1635</v>
      </c>
      <c r="D39" s="314" t="s">
        <v>1636</v>
      </c>
      <c r="E39" s="140" t="s">
        <v>444</v>
      </c>
      <c r="F39" s="315" t="s">
        <v>1637</v>
      </c>
      <c r="G39" s="141">
        <v>41716</v>
      </c>
      <c r="H39" s="141">
        <f t="shared" si="3"/>
        <v>42811</v>
      </c>
      <c r="I39" s="66" t="s">
        <v>101</v>
      </c>
      <c r="J39" s="53">
        <v>2014</v>
      </c>
      <c r="K39" s="53" t="str">
        <f t="shared" si="1"/>
        <v>2014 MoU</v>
      </c>
    </row>
    <row r="40" spans="1:11" ht="12.75" x14ac:dyDescent="0.2">
      <c r="A40" s="61">
        <f t="shared" si="2"/>
        <v>34</v>
      </c>
      <c r="B40" s="42" t="s">
        <v>1301</v>
      </c>
      <c r="C40" s="66" t="s">
        <v>2155</v>
      </c>
      <c r="D40" s="314" t="s">
        <v>2156</v>
      </c>
      <c r="E40" s="140" t="s">
        <v>444</v>
      </c>
      <c r="F40" s="315" t="s">
        <v>2157</v>
      </c>
      <c r="G40" s="141">
        <v>41751</v>
      </c>
      <c r="H40" s="141">
        <f>+G40+(365*5)</f>
        <v>43576</v>
      </c>
      <c r="I40" s="66" t="s">
        <v>101</v>
      </c>
      <c r="J40" s="53">
        <v>2014</v>
      </c>
      <c r="K40" s="53" t="str">
        <f t="shared" si="1"/>
        <v xml:space="preserve">2014 MoU </v>
      </c>
    </row>
    <row r="41" spans="1:11" ht="12.75" x14ac:dyDescent="0.2">
      <c r="A41" s="61">
        <f t="shared" si="2"/>
        <v>35</v>
      </c>
      <c r="B41" s="42" t="s">
        <v>50</v>
      </c>
      <c r="C41" s="66" t="s">
        <v>2209</v>
      </c>
      <c r="D41" s="314" t="s">
        <v>2211</v>
      </c>
      <c r="E41" s="140" t="s">
        <v>444</v>
      </c>
      <c r="F41" s="314" t="s">
        <v>2213</v>
      </c>
      <c r="G41" s="141">
        <v>41837</v>
      </c>
      <c r="H41" s="141">
        <f>+G41+(365*3)</f>
        <v>42932</v>
      </c>
      <c r="I41" s="66" t="s">
        <v>101</v>
      </c>
      <c r="J41" s="53">
        <v>2014</v>
      </c>
      <c r="K41" s="53" t="str">
        <f t="shared" si="1"/>
        <v>2014 MoU</v>
      </c>
    </row>
    <row r="42" spans="1:11" ht="12.75" x14ac:dyDescent="0.2">
      <c r="A42" s="61">
        <f t="shared" si="2"/>
        <v>36</v>
      </c>
      <c r="B42" s="42" t="s">
        <v>50</v>
      </c>
      <c r="C42" s="66" t="s">
        <v>2210</v>
      </c>
      <c r="D42" s="314" t="s">
        <v>2212</v>
      </c>
      <c r="E42" s="140" t="s">
        <v>444</v>
      </c>
      <c r="F42" s="314" t="s">
        <v>2214</v>
      </c>
      <c r="G42" s="141">
        <v>41837</v>
      </c>
      <c r="H42" s="141">
        <f>+G42+(365*3)</f>
        <v>42932</v>
      </c>
      <c r="I42" s="66" t="s">
        <v>101</v>
      </c>
      <c r="J42" s="53">
        <v>2014</v>
      </c>
      <c r="K42" s="53" t="str">
        <f t="shared" si="1"/>
        <v>2014 MoU</v>
      </c>
    </row>
    <row r="43" spans="1:11" ht="48" x14ac:dyDescent="0.2">
      <c r="A43" s="61">
        <f t="shared" si="2"/>
        <v>37</v>
      </c>
      <c r="B43" s="42" t="s">
        <v>166</v>
      </c>
      <c r="C43" s="66" t="s">
        <v>1824</v>
      </c>
      <c r="D43" s="314" t="s">
        <v>1825</v>
      </c>
      <c r="E43" s="140" t="s">
        <v>444</v>
      </c>
      <c r="F43" s="315" t="s">
        <v>1826</v>
      </c>
      <c r="G43" s="141">
        <v>41841</v>
      </c>
      <c r="H43" s="141">
        <v>43311</v>
      </c>
      <c r="I43" s="66" t="s">
        <v>1912</v>
      </c>
      <c r="J43" s="53">
        <v>2014</v>
      </c>
      <c r="K43" s="53" t="str">
        <f t="shared" si="1"/>
        <v>2014 PKS</v>
      </c>
    </row>
    <row r="44" spans="1:11" ht="24" x14ac:dyDescent="0.2">
      <c r="A44" s="61">
        <f t="shared" si="2"/>
        <v>38</v>
      </c>
      <c r="B44" s="69" t="s">
        <v>166</v>
      </c>
      <c r="C44" s="66" t="s">
        <v>81</v>
      </c>
      <c r="D44" s="314" t="s">
        <v>1877</v>
      </c>
      <c r="E44" s="140" t="s">
        <v>444</v>
      </c>
      <c r="F44" s="315" t="s">
        <v>1878</v>
      </c>
      <c r="G44" s="141">
        <v>41855</v>
      </c>
      <c r="H44" s="141">
        <f>+G44+(365*3)</f>
        <v>42950</v>
      </c>
      <c r="I44" s="66" t="s">
        <v>1879</v>
      </c>
      <c r="J44" s="53">
        <v>2014</v>
      </c>
      <c r="K44" s="53" t="str">
        <f t="shared" si="1"/>
        <v>2014 PKS</v>
      </c>
    </row>
    <row r="45" spans="1:11" ht="12.75" x14ac:dyDescent="0.2">
      <c r="A45" s="61">
        <f t="shared" si="2"/>
        <v>39</v>
      </c>
      <c r="B45" s="42" t="s">
        <v>50</v>
      </c>
      <c r="C45" s="66" t="s">
        <v>2336</v>
      </c>
      <c r="D45" s="314" t="s">
        <v>2337</v>
      </c>
      <c r="E45" s="140" t="s">
        <v>444</v>
      </c>
      <c r="F45" s="314" t="s">
        <v>2338</v>
      </c>
      <c r="G45" s="141">
        <v>41869</v>
      </c>
      <c r="H45" s="141">
        <f>+G45+(365*3)</f>
        <v>42964</v>
      </c>
      <c r="I45" s="66" t="s">
        <v>101</v>
      </c>
      <c r="J45" s="53">
        <v>2014</v>
      </c>
      <c r="K45" s="53" t="str">
        <f t="shared" si="1"/>
        <v>2014 MoU</v>
      </c>
    </row>
    <row r="46" spans="1:11" ht="12.75" x14ac:dyDescent="0.2">
      <c r="A46" s="61">
        <f t="shared" si="2"/>
        <v>40</v>
      </c>
      <c r="B46" s="42" t="s">
        <v>50</v>
      </c>
      <c r="C46" s="66" t="s">
        <v>2339</v>
      </c>
      <c r="D46" s="314" t="s">
        <v>2340</v>
      </c>
      <c r="E46" s="140" t="s">
        <v>444</v>
      </c>
      <c r="F46" s="314" t="s">
        <v>2341</v>
      </c>
      <c r="G46" s="141">
        <v>41869</v>
      </c>
      <c r="H46" s="141">
        <f>+G46+(365*3)</f>
        <v>42964</v>
      </c>
      <c r="I46" s="66" t="s">
        <v>101</v>
      </c>
      <c r="J46" s="53">
        <v>2014</v>
      </c>
      <c r="K46" s="53" t="str">
        <f t="shared" si="1"/>
        <v>2014 MoU</v>
      </c>
    </row>
    <row r="47" spans="1:11" ht="12.75" x14ac:dyDescent="0.2">
      <c r="A47" s="61">
        <f t="shared" si="2"/>
        <v>41</v>
      </c>
      <c r="B47" s="42" t="s">
        <v>166</v>
      </c>
      <c r="C47" s="66" t="s">
        <v>2475</v>
      </c>
      <c r="D47" s="314" t="s">
        <v>2473</v>
      </c>
      <c r="E47" s="140" t="s">
        <v>444</v>
      </c>
      <c r="F47" s="314" t="s">
        <v>2474</v>
      </c>
      <c r="G47" s="141">
        <v>41869</v>
      </c>
      <c r="H47" s="141">
        <f>+G47+(365*2)</f>
        <v>42599</v>
      </c>
      <c r="I47" s="66" t="s">
        <v>101</v>
      </c>
      <c r="J47" s="53">
        <v>2014</v>
      </c>
    </row>
    <row r="48" spans="1:11" ht="24" x14ac:dyDescent="0.2">
      <c r="A48" s="61">
        <f t="shared" si="2"/>
        <v>42</v>
      </c>
      <c r="B48" s="42" t="s">
        <v>166</v>
      </c>
      <c r="C48" s="66" t="s">
        <v>2209</v>
      </c>
      <c r="D48" s="314" t="s">
        <v>2216</v>
      </c>
      <c r="E48" s="140" t="s">
        <v>444</v>
      </c>
      <c r="F48" s="314" t="s">
        <v>2217</v>
      </c>
      <c r="G48" s="141">
        <v>41887</v>
      </c>
      <c r="H48" s="141">
        <f>+G48+(365*2)</f>
        <v>42617</v>
      </c>
      <c r="I48" s="66" t="s">
        <v>2219</v>
      </c>
      <c r="J48" s="53">
        <v>2014</v>
      </c>
      <c r="K48" s="53" t="str">
        <f t="shared" ref="K48:K101" si="4">+J48&amp; " "&amp;B48</f>
        <v>2014 PKS</v>
      </c>
    </row>
    <row r="49" spans="1:14" ht="24" x14ac:dyDescent="0.2">
      <c r="A49" s="61">
        <f t="shared" si="2"/>
        <v>43</v>
      </c>
      <c r="B49" s="42" t="s">
        <v>166</v>
      </c>
      <c r="C49" s="66" t="s">
        <v>2210</v>
      </c>
      <c r="D49" s="314" t="s">
        <v>2215</v>
      </c>
      <c r="E49" s="140" t="s">
        <v>444</v>
      </c>
      <c r="F49" s="314" t="s">
        <v>2218</v>
      </c>
      <c r="G49" s="141">
        <v>41887</v>
      </c>
      <c r="H49" s="141">
        <f>+G49+(365*2)</f>
        <v>42617</v>
      </c>
      <c r="I49" s="66" t="s">
        <v>2219</v>
      </c>
      <c r="J49" s="53">
        <v>2014</v>
      </c>
      <c r="K49" s="53" t="str">
        <f t="shared" si="4"/>
        <v>2014 PKS</v>
      </c>
    </row>
    <row r="50" spans="1:14" ht="12.75" x14ac:dyDescent="0.2">
      <c r="A50" s="61">
        <f t="shared" si="2"/>
        <v>44</v>
      </c>
      <c r="B50" s="42" t="s">
        <v>50</v>
      </c>
      <c r="C50" s="66" t="s">
        <v>1964</v>
      </c>
      <c r="D50" s="314" t="s">
        <v>1966</v>
      </c>
      <c r="E50" s="140" t="s">
        <v>444</v>
      </c>
      <c r="F50" s="315" t="s">
        <v>1968</v>
      </c>
      <c r="G50" s="141">
        <v>41920</v>
      </c>
      <c r="H50" s="141">
        <f>+G50+(365*5)</f>
        <v>43745</v>
      </c>
      <c r="I50" s="66" t="s">
        <v>101</v>
      </c>
      <c r="J50" s="53">
        <v>2014</v>
      </c>
      <c r="K50" s="53" t="str">
        <f t="shared" si="4"/>
        <v>2014 MoU</v>
      </c>
    </row>
    <row r="51" spans="1:14" ht="12.75" x14ac:dyDescent="0.2">
      <c r="A51" s="61">
        <f t="shared" si="2"/>
        <v>45</v>
      </c>
      <c r="B51" s="42" t="s">
        <v>50</v>
      </c>
      <c r="C51" s="66" t="s">
        <v>1965</v>
      </c>
      <c r="D51" s="314" t="s">
        <v>1967</v>
      </c>
      <c r="E51" s="140" t="s">
        <v>444</v>
      </c>
      <c r="F51" s="315" t="s">
        <v>1969</v>
      </c>
      <c r="G51" s="141">
        <v>41920</v>
      </c>
      <c r="H51" s="141">
        <f>+G51+(365*5)</f>
        <v>43745</v>
      </c>
      <c r="I51" s="66" t="s">
        <v>101</v>
      </c>
      <c r="J51" s="53">
        <v>2014</v>
      </c>
      <c r="K51" s="53" t="str">
        <f t="shared" si="4"/>
        <v>2014 MoU</v>
      </c>
    </row>
    <row r="52" spans="1:14" ht="12.75" x14ac:dyDescent="0.2">
      <c r="A52" s="61">
        <f t="shared" si="2"/>
        <v>46</v>
      </c>
      <c r="B52" s="42" t="s">
        <v>50</v>
      </c>
      <c r="C52" s="66" t="s">
        <v>1961</v>
      </c>
      <c r="D52" s="314" t="s">
        <v>1957</v>
      </c>
      <c r="E52" s="140" t="s">
        <v>444</v>
      </c>
      <c r="F52" s="315" t="s">
        <v>1958</v>
      </c>
      <c r="G52" s="141">
        <v>41927</v>
      </c>
      <c r="H52" s="141">
        <f>+G52+(365*3)</f>
        <v>43022</v>
      </c>
      <c r="I52" s="66" t="s">
        <v>101</v>
      </c>
      <c r="J52" s="53">
        <v>2014</v>
      </c>
      <c r="K52" s="53" t="str">
        <f t="shared" si="4"/>
        <v>2014 MoU</v>
      </c>
    </row>
    <row r="53" spans="1:14" ht="12.75" x14ac:dyDescent="0.2">
      <c r="A53" s="61">
        <f t="shared" si="2"/>
        <v>47</v>
      </c>
      <c r="B53" s="42" t="s">
        <v>50</v>
      </c>
      <c r="C53" s="66" t="s">
        <v>2160</v>
      </c>
      <c r="D53" s="314" t="s">
        <v>2161</v>
      </c>
      <c r="E53" s="140" t="s">
        <v>444</v>
      </c>
      <c r="F53" s="315" t="s">
        <v>2162</v>
      </c>
      <c r="G53" s="141">
        <v>41940</v>
      </c>
      <c r="H53" s="141">
        <f>+G53+(365*5)</f>
        <v>43765</v>
      </c>
      <c r="I53" s="66" t="s">
        <v>101</v>
      </c>
      <c r="J53" s="53">
        <v>2014</v>
      </c>
      <c r="K53" s="53" t="str">
        <f t="shared" si="4"/>
        <v>2014 MoU</v>
      </c>
    </row>
    <row r="54" spans="1:14" ht="12.75" x14ac:dyDescent="0.2">
      <c r="A54" s="61">
        <f t="shared" si="2"/>
        <v>48</v>
      </c>
      <c r="B54" s="42" t="s">
        <v>166</v>
      </c>
      <c r="C54" s="66" t="s">
        <v>2160</v>
      </c>
      <c r="D54" s="314" t="s">
        <v>2163</v>
      </c>
      <c r="E54" s="140" t="s">
        <v>444</v>
      </c>
      <c r="F54" s="315" t="s">
        <v>2164</v>
      </c>
      <c r="G54" s="141">
        <v>41940</v>
      </c>
      <c r="H54" s="141">
        <f>+G54+(365*4)</f>
        <v>43400</v>
      </c>
      <c r="I54" s="66" t="s">
        <v>2005</v>
      </c>
      <c r="J54" s="53">
        <v>2014</v>
      </c>
      <c r="K54" s="53" t="str">
        <f t="shared" si="4"/>
        <v>2014 PKS</v>
      </c>
    </row>
    <row r="55" spans="1:14" ht="24" x14ac:dyDescent="0.2">
      <c r="A55" s="61">
        <f t="shared" si="2"/>
        <v>49</v>
      </c>
      <c r="B55" s="42" t="s">
        <v>236</v>
      </c>
      <c r="C55" s="66" t="s">
        <v>81</v>
      </c>
      <c r="D55" s="314" t="s">
        <v>2028</v>
      </c>
      <c r="E55" s="140" t="s">
        <v>444</v>
      </c>
      <c r="F55" s="315" t="s">
        <v>2031</v>
      </c>
      <c r="G55" s="141">
        <v>41953</v>
      </c>
      <c r="H55" s="141">
        <f t="shared" ref="H55:H60" si="5">+G55+(365*3)</f>
        <v>43048</v>
      </c>
      <c r="I55" s="66" t="s">
        <v>1879</v>
      </c>
      <c r="J55" s="53">
        <v>2014</v>
      </c>
      <c r="K55" s="53" t="str">
        <f t="shared" si="4"/>
        <v>2014 ADD</v>
      </c>
    </row>
    <row r="56" spans="1:14" ht="24" x14ac:dyDescent="0.2">
      <c r="A56" s="61">
        <f t="shared" si="2"/>
        <v>50</v>
      </c>
      <c r="B56" s="42" t="s">
        <v>236</v>
      </c>
      <c r="C56" s="66" t="s">
        <v>81</v>
      </c>
      <c r="D56" s="314" t="s">
        <v>2029</v>
      </c>
      <c r="E56" s="140" t="s">
        <v>444</v>
      </c>
      <c r="F56" s="315" t="s">
        <v>2032</v>
      </c>
      <c r="G56" s="141">
        <v>41953</v>
      </c>
      <c r="H56" s="141">
        <f t="shared" si="5"/>
        <v>43048</v>
      </c>
      <c r="I56" s="66" t="s">
        <v>1879</v>
      </c>
      <c r="J56" s="53">
        <v>2014</v>
      </c>
      <c r="K56" s="53" t="str">
        <f t="shared" si="4"/>
        <v>2014 ADD</v>
      </c>
    </row>
    <row r="57" spans="1:14" ht="24" x14ac:dyDescent="0.2">
      <c r="A57" s="61">
        <f t="shared" si="2"/>
        <v>51</v>
      </c>
      <c r="B57" s="42" t="s">
        <v>236</v>
      </c>
      <c r="C57" s="66" t="s">
        <v>81</v>
      </c>
      <c r="D57" s="314" t="s">
        <v>2030</v>
      </c>
      <c r="E57" s="140" t="s">
        <v>444</v>
      </c>
      <c r="F57" s="315" t="s">
        <v>2033</v>
      </c>
      <c r="G57" s="141">
        <v>41953</v>
      </c>
      <c r="H57" s="141">
        <f t="shared" si="5"/>
        <v>43048</v>
      </c>
      <c r="I57" s="66" t="s">
        <v>1879</v>
      </c>
      <c r="J57" s="53">
        <v>2014</v>
      </c>
      <c r="K57" s="53" t="str">
        <f t="shared" si="4"/>
        <v>2014 ADD</v>
      </c>
    </row>
    <row r="58" spans="1:14" s="77" customFormat="1" ht="24" x14ac:dyDescent="0.2">
      <c r="A58" s="61">
        <f t="shared" si="2"/>
        <v>52</v>
      </c>
      <c r="B58" s="227" t="s">
        <v>50</v>
      </c>
      <c r="C58" s="79" t="s">
        <v>2047</v>
      </c>
      <c r="D58" s="206" t="s">
        <v>2048</v>
      </c>
      <c r="E58" s="206" t="s">
        <v>444</v>
      </c>
      <c r="F58" s="79" t="s">
        <v>2049</v>
      </c>
      <c r="G58" s="81">
        <v>41960</v>
      </c>
      <c r="H58" s="80">
        <f t="shared" si="5"/>
        <v>43055</v>
      </c>
      <c r="I58" s="75" t="s">
        <v>101</v>
      </c>
      <c r="J58" s="138">
        <v>2014</v>
      </c>
      <c r="K58" s="77" t="str">
        <f t="shared" si="4"/>
        <v>2014 MoU</v>
      </c>
    </row>
    <row r="59" spans="1:14" ht="12.75" x14ac:dyDescent="0.2">
      <c r="A59" s="61">
        <f t="shared" si="2"/>
        <v>53</v>
      </c>
      <c r="B59" s="42" t="s">
        <v>50</v>
      </c>
      <c r="C59" s="66" t="s">
        <v>2088</v>
      </c>
      <c r="D59" s="314" t="s">
        <v>2158</v>
      </c>
      <c r="E59" s="140" t="s">
        <v>444</v>
      </c>
      <c r="F59" s="315" t="s">
        <v>2159</v>
      </c>
      <c r="G59" s="141">
        <v>41971</v>
      </c>
      <c r="H59" s="141">
        <f t="shared" si="5"/>
        <v>43066</v>
      </c>
      <c r="I59" s="66" t="s">
        <v>101</v>
      </c>
      <c r="J59" s="53">
        <v>2014</v>
      </c>
      <c r="K59" s="53" t="str">
        <f t="shared" si="4"/>
        <v>2014 MoU</v>
      </c>
    </row>
    <row r="60" spans="1:14" ht="36" x14ac:dyDescent="0.2">
      <c r="A60" s="61">
        <f t="shared" si="2"/>
        <v>54</v>
      </c>
      <c r="B60" s="42" t="s">
        <v>166</v>
      </c>
      <c r="C60" s="66" t="s">
        <v>2088</v>
      </c>
      <c r="D60" s="314" t="s">
        <v>2089</v>
      </c>
      <c r="E60" s="140" t="s">
        <v>444</v>
      </c>
      <c r="F60" s="315" t="s">
        <v>2090</v>
      </c>
      <c r="G60" s="141">
        <v>41975</v>
      </c>
      <c r="H60" s="141">
        <f t="shared" si="5"/>
        <v>43070</v>
      </c>
      <c r="I60" s="66" t="s">
        <v>2091</v>
      </c>
      <c r="J60" s="53">
        <v>2014</v>
      </c>
      <c r="K60" s="53" t="str">
        <f t="shared" si="4"/>
        <v>2014 PKS</v>
      </c>
      <c r="N60" s="53">
        <v>81</v>
      </c>
    </row>
    <row r="61" spans="1:14" ht="36" x14ac:dyDescent="0.2">
      <c r="A61" s="61">
        <f t="shared" si="2"/>
        <v>55</v>
      </c>
      <c r="B61" s="42" t="s">
        <v>236</v>
      </c>
      <c r="C61" s="66" t="s">
        <v>2092</v>
      </c>
      <c r="D61" s="314" t="s">
        <v>2093</v>
      </c>
      <c r="E61" s="140" t="s">
        <v>444</v>
      </c>
      <c r="F61" s="315" t="s">
        <v>2094</v>
      </c>
      <c r="G61" s="141">
        <v>41990</v>
      </c>
      <c r="H61" s="141">
        <v>42462</v>
      </c>
      <c r="I61" s="66" t="s">
        <v>2095</v>
      </c>
      <c r="J61" s="53">
        <v>2014</v>
      </c>
      <c r="K61" s="53" t="str">
        <f t="shared" si="4"/>
        <v>2014 ADD</v>
      </c>
      <c r="N61" s="53">
        <f>+N60*2</f>
        <v>162</v>
      </c>
    </row>
    <row r="62" spans="1:14" ht="12.75" x14ac:dyDescent="0.2">
      <c r="A62" s="61">
        <f t="shared" si="2"/>
        <v>56</v>
      </c>
      <c r="B62" s="42" t="s">
        <v>1301</v>
      </c>
      <c r="C62" s="66" t="s">
        <v>2342</v>
      </c>
      <c r="D62" s="314" t="s">
        <v>2343</v>
      </c>
      <c r="E62" s="140" t="s">
        <v>444</v>
      </c>
      <c r="F62" s="315" t="s">
        <v>2344</v>
      </c>
      <c r="G62" s="141">
        <v>42009</v>
      </c>
      <c r="H62" s="141">
        <f>+G62+(365*5)</f>
        <v>43834</v>
      </c>
      <c r="I62" s="66" t="s">
        <v>101</v>
      </c>
      <c r="J62" s="53">
        <v>2015</v>
      </c>
      <c r="K62" s="53" t="str">
        <f t="shared" si="4"/>
        <v xml:space="preserve">2015 MoU </v>
      </c>
      <c r="N62" s="53">
        <f>+'Yang Sudah Tidak Berlaku'!N385*50</f>
        <v>8350</v>
      </c>
    </row>
    <row r="63" spans="1:14" ht="24" x14ac:dyDescent="0.2">
      <c r="A63" s="157">
        <f t="shared" si="2"/>
        <v>57</v>
      </c>
      <c r="B63" s="328" t="s">
        <v>166</v>
      </c>
      <c r="C63" s="84" t="s">
        <v>2342</v>
      </c>
      <c r="D63" s="131" t="s">
        <v>2682</v>
      </c>
      <c r="E63" s="143" t="s">
        <v>444</v>
      </c>
      <c r="F63" s="159" t="s">
        <v>2683</v>
      </c>
      <c r="G63" s="160">
        <v>42009</v>
      </c>
      <c r="H63" s="160">
        <f>+G63+(365*2)</f>
        <v>42739</v>
      </c>
      <c r="I63" s="84" t="s">
        <v>2684</v>
      </c>
      <c r="J63" s="53">
        <v>2015</v>
      </c>
      <c r="K63" s="53" t="str">
        <f t="shared" si="4"/>
        <v>2015 PKS</v>
      </c>
    </row>
    <row r="64" spans="1:14" ht="36" x14ac:dyDescent="0.2">
      <c r="A64" s="61">
        <f t="shared" si="2"/>
        <v>58</v>
      </c>
      <c r="B64" s="42" t="s">
        <v>166</v>
      </c>
      <c r="C64" s="66" t="s">
        <v>2586</v>
      </c>
      <c r="D64" s="314" t="s">
        <v>2587</v>
      </c>
      <c r="E64" s="140" t="s">
        <v>444</v>
      </c>
      <c r="F64" s="315" t="s">
        <v>2588</v>
      </c>
      <c r="G64" s="141">
        <v>42058</v>
      </c>
      <c r="H64" s="141" t="s">
        <v>2589</v>
      </c>
      <c r="I64" s="66" t="s">
        <v>2590</v>
      </c>
      <c r="J64" s="53">
        <v>2015</v>
      </c>
      <c r="K64" s="53" t="str">
        <f t="shared" si="4"/>
        <v>2015 PKS</v>
      </c>
    </row>
    <row r="65" spans="1:14" ht="12.75" x14ac:dyDescent="0.2">
      <c r="A65" s="61">
        <f t="shared" si="2"/>
        <v>59</v>
      </c>
      <c r="B65" s="42" t="s">
        <v>50</v>
      </c>
      <c r="C65" s="66" t="s">
        <v>2377</v>
      </c>
      <c r="D65" s="314" t="s">
        <v>2390</v>
      </c>
      <c r="E65" s="140" t="s">
        <v>444</v>
      </c>
      <c r="F65" s="315" t="s">
        <v>2391</v>
      </c>
      <c r="G65" s="141">
        <v>42101</v>
      </c>
      <c r="H65" s="141">
        <f t="shared" ref="H65:H71" si="6">+G65+(365*5)</f>
        <v>43926</v>
      </c>
      <c r="I65" s="66" t="s">
        <v>101</v>
      </c>
      <c r="J65" s="53">
        <v>2015</v>
      </c>
      <c r="K65" s="53" t="str">
        <f t="shared" si="4"/>
        <v>2015 MoU</v>
      </c>
      <c r="N65" s="53">
        <f>+N62+1765</f>
        <v>10115</v>
      </c>
    </row>
    <row r="66" spans="1:14" ht="12.75" x14ac:dyDescent="0.2">
      <c r="A66" s="61">
        <f t="shared" si="2"/>
        <v>60</v>
      </c>
      <c r="B66" s="42" t="s">
        <v>50</v>
      </c>
      <c r="C66" s="66" t="s">
        <v>2410</v>
      </c>
      <c r="D66" s="314" t="s">
        <v>2411</v>
      </c>
      <c r="E66" s="140" t="s">
        <v>444</v>
      </c>
      <c r="F66" s="315" t="s">
        <v>2412</v>
      </c>
      <c r="G66" s="141">
        <v>42114</v>
      </c>
      <c r="H66" s="141">
        <f t="shared" si="6"/>
        <v>43939</v>
      </c>
      <c r="I66" s="66" t="s">
        <v>101</v>
      </c>
      <c r="J66" s="53">
        <v>2015</v>
      </c>
      <c r="K66" s="53" t="str">
        <f t="shared" si="4"/>
        <v>2015 MoU</v>
      </c>
      <c r="N66" s="53">
        <f>+N65-1977</f>
        <v>8138</v>
      </c>
    </row>
    <row r="67" spans="1:14" ht="12.75" x14ac:dyDescent="0.2">
      <c r="A67" s="61">
        <f t="shared" si="2"/>
        <v>61</v>
      </c>
      <c r="B67" s="42" t="s">
        <v>166</v>
      </c>
      <c r="C67" s="66" t="s">
        <v>2413</v>
      </c>
      <c r="D67" s="314" t="s">
        <v>2414</v>
      </c>
      <c r="E67" s="140" t="s">
        <v>444</v>
      </c>
      <c r="F67" s="315" t="s">
        <v>2415</v>
      </c>
      <c r="G67" s="141">
        <v>42114</v>
      </c>
      <c r="H67" s="141">
        <f t="shared" si="6"/>
        <v>43939</v>
      </c>
      <c r="I67" s="66" t="s">
        <v>101</v>
      </c>
      <c r="J67" s="53">
        <v>2015</v>
      </c>
      <c r="K67" s="53" t="str">
        <f t="shared" si="4"/>
        <v>2015 PKS</v>
      </c>
    </row>
    <row r="68" spans="1:14" ht="12.75" x14ac:dyDescent="0.2">
      <c r="A68" s="61">
        <f t="shared" si="2"/>
        <v>62</v>
      </c>
      <c r="B68" s="42" t="s">
        <v>50</v>
      </c>
      <c r="C68" s="66" t="s">
        <v>2381</v>
      </c>
      <c r="D68" s="314" t="s">
        <v>2417</v>
      </c>
      <c r="E68" s="140" t="s">
        <v>444</v>
      </c>
      <c r="F68" s="315" t="s">
        <v>2418</v>
      </c>
      <c r="G68" s="141">
        <v>42114</v>
      </c>
      <c r="H68" s="141">
        <f t="shared" si="6"/>
        <v>43939</v>
      </c>
      <c r="I68" s="66" t="s">
        <v>101</v>
      </c>
      <c r="J68" s="53">
        <v>2015</v>
      </c>
      <c r="K68" s="53" t="str">
        <f t="shared" si="4"/>
        <v>2015 MoU</v>
      </c>
    </row>
    <row r="69" spans="1:14" ht="12.75" x14ac:dyDescent="0.2">
      <c r="A69" s="61">
        <f t="shared" si="2"/>
        <v>63</v>
      </c>
      <c r="B69" s="42" t="s">
        <v>166</v>
      </c>
      <c r="C69" s="66" t="s">
        <v>2416</v>
      </c>
      <c r="D69" s="314" t="s">
        <v>2420</v>
      </c>
      <c r="E69" s="140"/>
      <c r="F69" s="315" t="s">
        <v>2419</v>
      </c>
      <c r="G69" s="141">
        <v>42114</v>
      </c>
      <c r="H69" s="141">
        <f t="shared" si="6"/>
        <v>43939</v>
      </c>
      <c r="I69" s="66" t="s">
        <v>101</v>
      </c>
      <c r="J69" s="53">
        <v>2015</v>
      </c>
      <c r="K69" s="53" t="str">
        <f t="shared" si="4"/>
        <v>2015 PKS</v>
      </c>
    </row>
    <row r="70" spans="1:14" ht="12.75" x14ac:dyDescent="0.2">
      <c r="A70" s="61">
        <f t="shared" si="2"/>
        <v>64</v>
      </c>
      <c r="B70" s="42" t="s">
        <v>50</v>
      </c>
      <c r="C70" s="66" t="s">
        <v>2421</v>
      </c>
      <c r="D70" s="314" t="s">
        <v>2422</v>
      </c>
      <c r="E70" s="140" t="s">
        <v>444</v>
      </c>
      <c r="F70" s="315" t="s">
        <v>2423</v>
      </c>
      <c r="G70" s="141">
        <v>42114</v>
      </c>
      <c r="H70" s="141">
        <f t="shared" si="6"/>
        <v>43939</v>
      </c>
      <c r="I70" s="66" t="s">
        <v>101</v>
      </c>
      <c r="J70" s="53">
        <v>2015</v>
      </c>
      <c r="K70" s="53" t="str">
        <f t="shared" si="4"/>
        <v>2015 MoU</v>
      </c>
    </row>
    <row r="71" spans="1:14" ht="24" x14ac:dyDescent="0.2">
      <c r="A71" s="61">
        <f t="shared" si="2"/>
        <v>65</v>
      </c>
      <c r="B71" s="42" t="s">
        <v>166</v>
      </c>
      <c r="C71" s="66" t="s">
        <v>2424</v>
      </c>
      <c r="D71" s="314" t="s">
        <v>2425</v>
      </c>
      <c r="E71" s="140" t="s">
        <v>444</v>
      </c>
      <c r="F71" s="315" t="s">
        <v>2426</v>
      </c>
      <c r="G71" s="141">
        <v>42114</v>
      </c>
      <c r="H71" s="141">
        <f t="shared" si="6"/>
        <v>43939</v>
      </c>
      <c r="I71" s="66" t="s">
        <v>101</v>
      </c>
      <c r="J71" s="53">
        <v>2015</v>
      </c>
      <c r="K71" s="53" t="str">
        <f t="shared" si="4"/>
        <v>2015 PKS</v>
      </c>
    </row>
    <row r="72" spans="1:14" ht="24" x14ac:dyDescent="0.2">
      <c r="A72" s="61">
        <f t="shared" si="2"/>
        <v>66</v>
      </c>
      <c r="B72" s="42" t="s">
        <v>50</v>
      </c>
      <c r="C72" s="66" t="s">
        <v>2655</v>
      </c>
      <c r="D72" s="314" t="s">
        <v>2656</v>
      </c>
      <c r="E72" s="140" t="s">
        <v>444</v>
      </c>
      <c r="F72" s="315" t="s">
        <v>2657</v>
      </c>
      <c r="G72" s="141">
        <v>42139</v>
      </c>
      <c r="H72" s="141">
        <f>+G72+(365*2)</f>
        <v>42869</v>
      </c>
      <c r="I72" s="66" t="s">
        <v>101</v>
      </c>
      <c r="J72" s="53">
        <v>2015</v>
      </c>
      <c r="K72" s="53" t="str">
        <f t="shared" si="4"/>
        <v>2015 MoU</v>
      </c>
    </row>
    <row r="73" spans="1:14" ht="36" x14ac:dyDescent="0.2">
      <c r="A73" s="61">
        <f t="shared" ref="A73:A97" si="7">+A72+1</f>
        <v>67</v>
      </c>
      <c r="B73" s="42" t="s">
        <v>166</v>
      </c>
      <c r="C73" s="66" t="s">
        <v>2772</v>
      </c>
      <c r="D73" s="314" t="s">
        <v>2773</v>
      </c>
      <c r="E73" s="140" t="s">
        <v>444</v>
      </c>
      <c r="F73" s="315" t="s">
        <v>2774</v>
      </c>
      <c r="G73" s="141">
        <v>42139</v>
      </c>
      <c r="H73" s="141">
        <f>+G73+(365*2)</f>
        <v>42869</v>
      </c>
      <c r="I73" s="66" t="s">
        <v>2775</v>
      </c>
      <c r="J73" s="53">
        <v>2015</v>
      </c>
      <c r="K73" s="53" t="str">
        <f t="shared" si="4"/>
        <v>2015 PKS</v>
      </c>
    </row>
    <row r="74" spans="1:14" ht="12.75" x14ac:dyDescent="0.2">
      <c r="A74" s="61">
        <f t="shared" si="7"/>
        <v>68</v>
      </c>
      <c r="B74" s="42" t="s">
        <v>50</v>
      </c>
      <c r="C74" s="66" t="s">
        <v>1093</v>
      </c>
      <c r="D74" s="314" t="s">
        <v>2597</v>
      </c>
      <c r="E74" s="140" t="s">
        <v>444</v>
      </c>
      <c r="F74" s="315" t="s">
        <v>2599</v>
      </c>
      <c r="G74" s="141">
        <v>42156</v>
      </c>
      <c r="H74" s="141">
        <f>+G74+(365*5)</f>
        <v>43981</v>
      </c>
      <c r="I74" s="66" t="s">
        <v>101</v>
      </c>
      <c r="J74" s="53">
        <v>2015</v>
      </c>
      <c r="K74" s="53" t="str">
        <f t="shared" si="4"/>
        <v>2015 MoU</v>
      </c>
    </row>
    <row r="75" spans="1:14" ht="12.75" x14ac:dyDescent="0.2">
      <c r="A75" s="61">
        <f t="shared" si="7"/>
        <v>69</v>
      </c>
      <c r="B75" s="42" t="s">
        <v>166</v>
      </c>
      <c r="C75" s="66" t="s">
        <v>1093</v>
      </c>
      <c r="D75" s="314" t="s">
        <v>2600</v>
      </c>
      <c r="E75" s="140" t="s">
        <v>444</v>
      </c>
      <c r="F75" s="315" t="s">
        <v>2598</v>
      </c>
      <c r="G75" s="141">
        <v>42156</v>
      </c>
      <c r="H75" s="141">
        <f>+G75+(365*1)</f>
        <v>42521</v>
      </c>
      <c r="I75" s="66" t="s">
        <v>2601</v>
      </c>
      <c r="J75" s="53">
        <v>2015</v>
      </c>
      <c r="K75" s="53" t="str">
        <f t="shared" si="4"/>
        <v>2015 PKS</v>
      </c>
    </row>
    <row r="76" spans="1:14" ht="12.75" x14ac:dyDescent="0.2">
      <c r="A76" s="61">
        <f t="shared" si="7"/>
        <v>70</v>
      </c>
      <c r="B76" s="42" t="s">
        <v>50</v>
      </c>
      <c r="C76" s="66" t="s">
        <v>2569</v>
      </c>
      <c r="D76" s="314" t="s">
        <v>2570</v>
      </c>
      <c r="E76" s="140" t="s">
        <v>444</v>
      </c>
      <c r="F76" s="315" t="s">
        <v>2571</v>
      </c>
      <c r="G76" s="141">
        <v>42158</v>
      </c>
      <c r="H76" s="141">
        <f>+G76+(365*5)</f>
        <v>43983</v>
      </c>
      <c r="I76" s="66" t="s">
        <v>101</v>
      </c>
      <c r="J76" s="53">
        <v>2015</v>
      </c>
      <c r="K76" s="53" t="str">
        <f t="shared" si="4"/>
        <v>2015 MoU</v>
      </c>
    </row>
    <row r="77" spans="1:14" ht="12.75" x14ac:dyDescent="0.2">
      <c r="A77" s="61">
        <f t="shared" si="7"/>
        <v>71</v>
      </c>
      <c r="B77" s="42" t="s">
        <v>50</v>
      </c>
      <c r="C77" s="66" t="s">
        <v>2517</v>
      </c>
      <c r="D77" s="314" t="s">
        <v>2519</v>
      </c>
      <c r="E77" s="140" t="s">
        <v>444</v>
      </c>
      <c r="F77" s="315" t="s">
        <v>2520</v>
      </c>
      <c r="G77" s="141">
        <v>42166</v>
      </c>
      <c r="H77" s="141">
        <f>+G77+(365*5)</f>
        <v>43991</v>
      </c>
      <c r="I77" s="66" t="s">
        <v>101</v>
      </c>
      <c r="J77" s="53">
        <v>2015</v>
      </c>
      <c r="K77" s="53" t="str">
        <f t="shared" si="4"/>
        <v>2015 MoU</v>
      </c>
    </row>
    <row r="78" spans="1:14" ht="12.75" x14ac:dyDescent="0.2">
      <c r="A78" s="61">
        <f t="shared" si="7"/>
        <v>72</v>
      </c>
      <c r="B78" s="42" t="s">
        <v>50</v>
      </c>
      <c r="C78" s="66" t="s">
        <v>2518</v>
      </c>
      <c r="D78" s="314" t="s">
        <v>2519</v>
      </c>
      <c r="E78" s="140" t="s">
        <v>444</v>
      </c>
      <c r="F78" s="315" t="s">
        <v>2521</v>
      </c>
      <c r="G78" s="141">
        <v>42166</v>
      </c>
      <c r="H78" s="141">
        <f>+G78+(365*5)</f>
        <v>43991</v>
      </c>
      <c r="I78" s="66" t="s">
        <v>101</v>
      </c>
      <c r="J78" s="53">
        <v>2015</v>
      </c>
      <c r="K78" s="53" t="str">
        <f t="shared" si="4"/>
        <v>2015 MoU</v>
      </c>
    </row>
    <row r="79" spans="1:14" ht="12.75" x14ac:dyDescent="0.2">
      <c r="A79" s="61">
        <f t="shared" si="7"/>
        <v>73</v>
      </c>
      <c r="B79" s="42" t="s">
        <v>50</v>
      </c>
      <c r="C79" s="66" t="s">
        <v>2577</v>
      </c>
      <c r="D79" s="314" t="s">
        <v>2591</v>
      </c>
      <c r="E79" s="140" t="s">
        <v>444</v>
      </c>
      <c r="F79" s="315" t="s">
        <v>2592</v>
      </c>
      <c r="G79" s="141">
        <v>42180</v>
      </c>
      <c r="H79" s="141">
        <f>+G79+(365*3)</f>
        <v>43275</v>
      </c>
      <c r="I79" s="66" t="s">
        <v>101</v>
      </c>
      <c r="J79" s="53">
        <v>2015</v>
      </c>
      <c r="K79" s="53" t="str">
        <f t="shared" si="4"/>
        <v>2015 MoU</v>
      </c>
    </row>
    <row r="80" spans="1:14" ht="12.75" x14ac:dyDescent="0.2">
      <c r="A80" s="61">
        <f t="shared" si="7"/>
        <v>74</v>
      </c>
      <c r="B80" s="42" t="s">
        <v>166</v>
      </c>
      <c r="C80" s="66" t="s">
        <v>2577</v>
      </c>
      <c r="D80" s="314" t="s">
        <v>2593</v>
      </c>
      <c r="E80" s="140" t="s">
        <v>444</v>
      </c>
      <c r="F80" s="315" t="s">
        <v>2594</v>
      </c>
      <c r="G80" s="141">
        <v>42180</v>
      </c>
      <c r="H80" s="141">
        <f>+G80+(365*3)</f>
        <v>43275</v>
      </c>
      <c r="I80" s="66" t="s">
        <v>101</v>
      </c>
      <c r="J80" s="53">
        <v>2015</v>
      </c>
      <c r="K80" s="53" t="str">
        <f t="shared" si="4"/>
        <v>2015 PKS</v>
      </c>
    </row>
    <row r="81" spans="1:11" ht="24" x14ac:dyDescent="0.2">
      <c r="A81" s="61">
        <f t="shared" si="7"/>
        <v>75</v>
      </c>
      <c r="B81" s="42" t="s">
        <v>166</v>
      </c>
      <c r="C81" s="66" t="s">
        <v>2707</v>
      </c>
      <c r="D81" s="314" t="s">
        <v>2708</v>
      </c>
      <c r="E81" s="140" t="s">
        <v>444</v>
      </c>
      <c r="F81" s="315"/>
      <c r="G81" s="141">
        <v>42248</v>
      </c>
      <c r="H81" s="141">
        <f>+G81+(365*1)</f>
        <v>42613</v>
      </c>
      <c r="I81" s="66" t="s">
        <v>101</v>
      </c>
      <c r="J81" s="53">
        <v>2015</v>
      </c>
      <c r="K81" s="53" t="str">
        <f t="shared" si="4"/>
        <v>2015 PKS</v>
      </c>
    </row>
    <row r="82" spans="1:11" ht="12.75" x14ac:dyDescent="0.2">
      <c r="A82" s="61">
        <f t="shared" si="7"/>
        <v>76</v>
      </c>
      <c r="B82" s="42" t="s">
        <v>166</v>
      </c>
      <c r="C82" s="66" t="s">
        <v>1986</v>
      </c>
      <c r="D82" s="314" t="s">
        <v>2709</v>
      </c>
      <c r="E82" s="140" t="s">
        <v>444</v>
      </c>
      <c r="F82" s="315"/>
      <c r="G82" s="141">
        <v>42248</v>
      </c>
      <c r="H82" s="141">
        <f>+G82+(365*4)</f>
        <v>43708</v>
      </c>
      <c r="I82" s="66" t="s">
        <v>101</v>
      </c>
      <c r="J82" s="53">
        <v>2015</v>
      </c>
      <c r="K82" s="53" t="str">
        <f t="shared" si="4"/>
        <v>2015 PKS</v>
      </c>
    </row>
    <row r="83" spans="1:11" ht="24" x14ac:dyDescent="0.2">
      <c r="A83" s="61">
        <f t="shared" si="7"/>
        <v>77</v>
      </c>
      <c r="B83" s="42" t="s">
        <v>166</v>
      </c>
      <c r="C83" s="66" t="s">
        <v>3371</v>
      </c>
      <c r="D83" s="314" t="s">
        <v>3372</v>
      </c>
      <c r="E83" s="140" t="s">
        <v>444</v>
      </c>
      <c r="F83" s="315" t="s">
        <v>3373</v>
      </c>
      <c r="G83" s="141">
        <v>42248</v>
      </c>
      <c r="H83" s="141" t="s">
        <v>3374</v>
      </c>
      <c r="I83" s="66" t="s">
        <v>1626</v>
      </c>
      <c r="J83" s="53">
        <v>2016</v>
      </c>
      <c r="K83" s="53" t="str">
        <f>+J83&amp; " "&amp;B83</f>
        <v>2016 PKS</v>
      </c>
    </row>
    <row r="84" spans="1:11" ht="12.75" x14ac:dyDescent="0.2">
      <c r="A84" s="61">
        <f t="shared" si="7"/>
        <v>78</v>
      </c>
      <c r="B84" s="42" t="s">
        <v>50</v>
      </c>
      <c r="C84" s="66" t="s">
        <v>2696</v>
      </c>
      <c r="D84" s="314" t="s">
        <v>2697</v>
      </c>
      <c r="E84" s="140" t="s">
        <v>444</v>
      </c>
      <c r="F84" s="315"/>
      <c r="G84" s="141">
        <v>42259</v>
      </c>
      <c r="H84" s="141">
        <f>+G84+(365*3)</f>
        <v>43354</v>
      </c>
      <c r="I84" s="66" t="s">
        <v>101</v>
      </c>
      <c r="J84" s="53">
        <v>2015</v>
      </c>
      <c r="K84" s="53" t="str">
        <f t="shared" si="4"/>
        <v>2015 MoU</v>
      </c>
    </row>
    <row r="85" spans="1:11" ht="12.75" x14ac:dyDescent="0.2">
      <c r="A85" s="61">
        <f t="shared" si="7"/>
        <v>79</v>
      </c>
      <c r="B85" s="42" t="s">
        <v>50</v>
      </c>
      <c r="C85" s="66" t="s">
        <v>2096</v>
      </c>
      <c r="D85" s="314"/>
      <c r="E85" s="140" t="s">
        <v>444</v>
      </c>
      <c r="F85" s="315"/>
      <c r="G85" s="141">
        <v>42309</v>
      </c>
      <c r="H85" s="141">
        <f>+G85+(365*1)</f>
        <v>42674</v>
      </c>
      <c r="I85" s="66" t="s">
        <v>101</v>
      </c>
      <c r="J85" s="53">
        <v>2015</v>
      </c>
      <c r="K85" s="53" t="str">
        <f t="shared" si="4"/>
        <v>2015 MoU</v>
      </c>
    </row>
    <row r="86" spans="1:11" ht="12.75" x14ac:dyDescent="0.2">
      <c r="A86" s="61">
        <f t="shared" si="7"/>
        <v>80</v>
      </c>
      <c r="B86" s="42" t="s">
        <v>50</v>
      </c>
      <c r="C86" s="66" t="s">
        <v>2848</v>
      </c>
      <c r="D86" s="314" t="s">
        <v>2849</v>
      </c>
      <c r="E86" s="140" t="s">
        <v>444</v>
      </c>
      <c r="F86" s="315" t="s">
        <v>2850</v>
      </c>
      <c r="G86" s="141">
        <v>42348</v>
      </c>
      <c r="H86" s="141">
        <f>+G86+(365*2)</f>
        <v>43078</v>
      </c>
      <c r="I86" s="66" t="s">
        <v>101</v>
      </c>
      <c r="J86" s="53">
        <v>2015</v>
      </c>
      <c r="K86" s="53" t="str">
        <f t="shared" si="4"/>
        <v>2015 MoU</v>
      </c>
    </row>
    <row r="87" spans="1:11" ht="60" x14ac:dyDescent="0.2">
      <c r="A87" s="61">
        <f t="shared" si="7"/>
        <v>81</v>
      </c>
      <c r="B87" s="42" t="s">
        <v>166</v>
      </c>
      <c r="C87" s="66" t="s">
        <v>2844</v>
      </c>
      <c r="D87" s="314" t="s">
        <v>2845</v>
      </c>
      <c r="E87" s="140" t="s">
        <v>444</v>
      </c>
      <c r="F87" s="315" t="s">
        <v>2846</v>
      </c>
      <c r="G87" s="141">
        <v>42310</v>
      </c>
      <c r="H87" s="141">
        <f>+G87+(365*5)</f>
        <v>44135</v>
      </c>
      <c r="I87" s="66" t="s">
        <v>2847</v>
      </c>
      <c r="J87" s="53">
        <v>2015</v>
      </c>
      <c r="K87" s="53" t="str">
        <f t="shared" si="4"/>
        <v>2015 PKS</v>
      </c>
    </row>
    <row r="88" spans="1:11" ht="12.75" x14ac:dyDescent="0.2">
      <c r="A88" s="61">
        <f t="shared" si="7"/>
        <v>82</v>
      </c>
      <c r="B88" s="42" t="s">
        <v>166</v>
      </c>
      <c r="C88" s="66" t="s">
        <v>3024</v>
      </c>
      <c r="D88" s="314" t="s">
        <v>3025</v>
      </c>
      <c r="E88" s="140" t="s">
        <v>444</v>
      </c>
      <c r="F88" s="315" t="s">
        <v>3026</v>
      </c>
      <c r="G88" s="141">
        <v>42352</v>
      </c>
      <c r="H88" s="141">
        <f>+G88+(365*4)</f>
        <v>43812</v>
      </c>
      <c r="I88" s="66" t="s">
        <v>3027</v>
      </c>
      <c r="J88" s="53">
        <v>2016</v>
      </c>
      <c r="K88" s="53" t="str">
        <f t="shared" si="4"/>
        <v>2016 PKS</v>
      </c>
    </row>
    <row r="89" spans="1:11" ht="24" x14ac:dyDescent="0.2">
      <c r="A89" s="61">
        <f t="shared" si="7"/>
        <v>83</v>
      </c>
      <c r="B89" s="42" t="s">
        <v>50</v>
      </c>
      <c r="C89" s="66" t="s">
        <v>81</v>
      </c>
      <c r="D89" s="314" t="s">
        <v>2967</v>
      </c>
      <c r="E89" s="140" t="s">
        <v>444</v>
      </c>
      <c r="F89" s="315" t="s">
        <v>3097</v>
      </c>
      <c r="G89" s="141">
        <v>42397</v>
      </c>
      <c r="H89" s="141">
        <f>+G89+(365*5)</f>
        <v>44222</v>
      </c>
      <c r="I89" s="66" t="s">
        <v>101</v>
      </c>
      <c r="J89" s="53">
        <v>2016</v>
      </c>
      <c r="K89" s="53" t="str">
        <f t="shared" ref="K89" si="8">+J89&amp; " "&amp;B89</f>
        <v>2016 MoU</v>
      </c>
    </row>
    <row r="90" spans="1:11" ht="12.75" x14ac:dyDescent="0.2">
      <c r="A90" s="61">
        <f t="shared" si="7"/>
        <v>84</v>
      </c>
      <c r="B90" s="42" t="s">
        <v>50</v>
      </c>
      <c r="C90" s="66" t="s">
        <v>3263</v>
      </c>
      <c r="D90" s="314" t="s">
        <v>3265</v>
      </c>
      <c r="E90" s="140" t="s">
        <v>444</v>
      </c>
      <c r="F90" s="315" t="s">
        <v>3266</v>
      </c>
      <c r="G90" s="141">
        <v>42401</v>
      </c>
      <c r="H90" s="141">
        <f>+G90+(365*5)</f>
        <v>44226</v>
      </c>
      <c r="I90" s="66" t="s">
        <v>101</v>
      </c>
      <c r="J90" s="53">
        <v>2016</v>
      </c>
      <c r="K90" s="53" t="str">
        <f t="shared" ref="K90:K91" si="9">+J90&amp; " "&amp;B90</f>
        <v>2016 MoU</v>
      </c>
    </row>
    <row r="91" spans="1:11" ht="12.75" x14ac:dyDescent="0.2">
      <c r="A91" s="61">
        <f t="shared" si="7"/>
        <v>85</v>
      </c>
      <c r="B91" s="42" t="s">
        <v>166</v>
      </c>
      <c r="C91" s="66" t="s">
        <v>3264</v>
      </c>
      <c r="D91" s="314" t="s">
        <v>3267</v>
      </c>
      <c r="E91" s="140" t="s">
        <v>444</v>
      </c>
      <c r="F91" s="315" t="s">
        <v>2974</v>
      </c>
      <c r="G91" s="141">
        <v>42401</v>
      </c>
      <c r="H91" s="141">
        <f>+G91+(365*5)</f>
        <v>44226</v>
      </c>
      <c r="I91" s="66" t="s">
        <v>3268</v>
      </c>
      <c r="J91" s="53">
        <v>2016</v>
      </c>
      <c r="K91" s="53" t="str">
        <f t="shared" si="9"/>
        <v>2016 PKS</v>
      </c>
    </row>
    <row r="92" spans="1:11" ht="36" x14ac:dyDescent="0.2">
      <c r="A92" s="61">
        <f t="shared" si="7"/>
        <v>86</v>
      </c>
      <c r="B92" s="42" t="s">
        <v>166</v>
      </c>
      <c r="C92" s="66" t="s">
        <v>3247</v>
      </c>
      <c r="D92" s="314" t="s">
        <v>3248</v>
      </c>
      <c r="E92" s="140" t="s">
        <v>444</v>
      </c>
      <c r="F92" s="315" t="s">
        <v>3249</v>
      </c>
      <c r="G92" s="141">
        <v>42425</v>
      </c>
      <c r="H92" s="141">
        <f>+G92+(365*4)</f>
        <v>43885</v>
      </c>
      <c r="I92" s="66" t="s">
        <v>3250</v>
      </c>
      <c r="J92" s="53">
        <v>2016</v>
      </c>
      <c r="K92" s="53" t="str">
        <f t="shared" ref="K92:K94" si="10">+J92&amp; " "&amp;B92</f>
        <v>2016 PKS</v>
      </c>
    </row>
    <row r="93" spans="1:11" ht="24" x14ac:dyDescent="0.2">
      <c r="A93" s="61">
        <f t="shared" si="7"/>
        <v>87</v>
      </c>
      <c r="B93" s="42" t="s">
        <v>50</v>
      </c>
      <c r="C93" s="66" t="s">
        <v>3399</v>
      </c>
      <c r="D93" s="314" t="s">
        <v>3400</v>
      </c>
      <c r="E93" s="140" t="s">
        <v>444</v>
      </c>
      <c r="F93" s="315" t="s">
        <v>3401</v>
      </c>
      <c r="G93" s="141">
        <v>42446</v>
      </c>
      <c r="H93" s="141">
        <f>+G93+(365*5)</f>
        <v>44271</v>
      </c>
      <c r="I93" s="66" t="s">
        <v>101</v>
      </c>
      <c r="J93" s="53">
        <v>2016</v>
      </c>
      <c r="K93" s="53" t="str">
        <f>+J93&amp; " "&amp;B93</f>
        <v>2016 MoU</v>
      </c>
    </row>
    <row r="94" spans="1:11" ht="12.75" x14ac:dyDescent="0.2">
      <c r="A94" s="61">
        <f t="shared" si="7"/>
        <v>88</v>
      </c>
      <c r="B94" s="42" t="s">
        <v>50</v>
      </c>
      <c r="C94" s="66" t="s">
        <v>3333</v>
      </c>
      <c r="D94" s="314" t="s">
        <v>3334</v>
      </c>
      <c r="E94" s="140" t="s">
        <v>444</v>
      </c>
      <c r="F94" s="315" t="s">
        <v>3335</v>
      </c>
      <c r="G94" s="141">
        <v>42458</v>
      </c>
      <c r="H94" s="141">
        <f>+G94+(365*5)</f>
        <v>44283</v>
      </c>
      <c r="I94" s="66" t="s">
        <v>101</v>
      </c>
      <c r="J94" s="53">
        <v>2016</v>
      </c>
      <c r="K94" s="53" t="str">
        <f t="shared" si="10"/>
        <v>2016 MoU</v>
      </c>
    </row>
    <row r="95" spans="1:11" ht="24" x14ac:dyDescent="0.2">
      <c r="A95" s="61">
        <f t="shared" si="7"/>
        <v>89</v>
      </c>
      <c r="B95" s="42" t="s">
        <v>166</v>
      </c>
      <c r="C95" s="66" t="s">
        <v>3336</v>
      </c>
      <c r="D95" s="314" t="s">
        <v>3337</v>
      </c>
      <c r="E95" s="140" t="s">
        <v>444</v>
      </c>
      <c r="F95" s="315" t="s">
        <v>3338</v>
      </c>
      <c r="G95" s="141">
        <v>42458</v>
      </c>
      <c r="H95" s="141">
        <f>+G95+(365*10)</f>
        <v>46108</v>
      </c>
      <c r="I95" s="66" t="s">
        <v>3339</v>
      </c>
      <c r="J95" s="53">
        <v>2016</v>
      </c>
      <c r="K95" s="53" t="str">
        <f t="shared" ref="K95" si="11">+J95&amp; " "&amp;B95</f>
        <v>2016 PKS</v>
      </c>
    </row>
    <row r="96" spans="1:11" ht="12.75" x14ac:dyDescent="0.2">
      <c r="A96" s="61">
        <f t="shared" si="7"/>
        <v>90</v>
      </c>
      <c r="B96" s="42" t="s">
        <v>50</v>
      </c>
      <c r="C96" s="66" t="s">
        <v>3340</v>
      </c>
      <c r="D96" s="314" t="s">
        <v>3341</v>
      </c>
      <c r="E96" s="140" t="s">
        <v>444</v>
      </c>
      <c r="F96" s="315" t="s">
        <v>3342</v>
      </c>
      <c r="G96" s="141">
        <v>42461</v>
      </c>
      <c r="H96" s="141">
        <f>+G96+(365*3)</f>
        <v>43556</v>
      </c>
      <c r="I96" s="66" t="s">
        <v>101</v>
      </c>
      <c r="J96" s="53">
        <v>2016</v>
      </c>
      <c r="K96" s="53" t="str">
        <f t="shared" ref="K96" si="12">+J96&amp; " "&amp;B96</f>
        <v>2016 MoU</v>
      </c>
    </row>
    <row r="97" spans="1:11" ht="12.75" x14ac:dyDescent="0.2">
      <c r="A97" s="61">
        <f t="shared" si="7"/>
        <v>91</v>
      </c>
      <c r="B97" s="42" t="s">
        <v>166</v>
      </c>
      <c r="C97" s="66" t="s">
        <v>3396</v>
      </c>
      <c r="D97" s="314" t="s">
        <v>3397</v>
      </c>
      <c r="E97" s="140" t="s">
        <v>444</v>
      </c>
      <c r="F97" s="315" t="s">
        <v>3398</v>
      </c>
      <c r="G97" s="141">
        <v>42482</v>
      </c>
      <c r="H97" s="141">
        <f>+G97+(365*4)</f>
        <v>43942</v>
      </c>
      <c r="I97" s="66" t="s">
        <v>852</v>
      </c>
      <c r="J97" s="53">
        <v>2016</v>
      </c>
      <c r="K97" s="53" t="str">
        <f t="shared" ref="K97" si="13">+J97&amp; " "&amp;B97</f>
        <v>2016 PKS</v>
      </c>
    </row>
    <row r="98" spans="1:11" ht="12.75" x14ac:dyDescent="0.2">
      <c r="A98" s="61"/>
      <c r="B98" s="42"/>
      <c r="C98" s="66"/>
      <c r="D98" s="314"/>
      <c r="E98" s="140"/>
      <c r="F98" s="315"/>
      <c r="G98" s="141"/>
      <c r="H98" s="141"/>
      <c r="I98" s="66"/>
    </row>
    <row r="99" spans="1:11" ht="12.75" x14ac:dyDescent="0.2">
      <c r="A99" s="61"/>
      <c r="B99" s="42"/>
      <c r="C99" s="66"/>
      <c r="E99" s="140"/>
      <c r="F99" s="315"/>
      <c r="G99" s="141"/>
      <c r="H99" s="141"/>
      <c r="I99" s="66"/>
      <c r="K99" s="53" t="str">
        <f t="shared" si="4"/>
        <v xml:space="preserve"> </v>
      </c>
    </row>
    <row r="100" spans="1:11" x14ac:dyDescent="0.2">
      <c r="A100" s="157"/>
      <c r="B100" s="157"/>
      <c r="C100" s="84"/>
      <c r="D100" s="131"/>
      <c r="E100" s="164"/>
      <c r="F100" s="159"/>
      <c r="G100" s="165"/>
      <c r="H100" s="160"/>
      <c r="I100" s="84"/>
      <c r="K100" s="53" t="str">
        <f t="shared" si="4"/>
        <v xml:space="preserve"> </v>
      </c>
    </row>
    <row r="101" spans="1:11" x14ac:dyDescent="0.2">
      <c r="K101" s="53" t="str">
        <f t="shared" si="4"/>
        <v xml:space="preserve"> </v>
      </c>
    </row>
    <row r="102" spans="1:11" x14ac:dyDescent="0.2">
      <c r="K102" s="53" t="str">
        <f t="shared" ref="K102:K108" si="14">+J102&amp; " "&amp;B102</f>
        <v xml:space="preserve"> </v>
      </c>
    </row>
    <row r="103" spans="1:11" x14ac:dyDescent="0.2">
      <c r="K103" s="53" t="str">
        <f t="shared" si="14"/>
        <v xml:space="preserve"> </v>
      </c>
    </row>
    <row r="104" spans="1:11" x14ac:dyDescent="0.2">
      <c r="K104" s="53" t="str">
        <f t="shared" si="14"/>
        <v xml:space="preserve"> </v>
      </c>
    </row>
    <row r="105" spans="1:11" x14ac:dyDescent="0.2">
      <c r="K105" s="53" t="str">
        <f t="shared" si="14"/>
        <v xml:space="preserve"> </v>
      </c>
    </row>
    <row r="106" spans="1:11" x14ac:dyDescent="0.2">
      <c r="K106" s="53" t="str">
        <f t="shared" si="14"/>
        <v xml:space="preserve"> </v>
      </c>
    </row>
    <row r="107" spans="1:11" x14ac:dyDescent="0.2">
      <c r="K107" s="53" t="str">
        <f t="shared" si="14"/>
        <v xml:space="preserve"> </v>
      </c>
    </row>
    <row r="108" spans="1:11" x14ac:dyDescent="0.2">
      <c r="K108" s="53" t="str">
        <f t="shared" si="14"/>
        <v xml:space="preserve"> </v>
      </c>
    </row>
  </sheetData>
  <mergeCells count="5">
    <mergeCell ref="D4:F4"/>
    <mergeCell ref="A5:I5"/>
    <mergeCell ref="A6:I6"/>
    <mergeCell ref="A1:I1"/>
    <mergeCell ref="A2:I2"/>
  </mergeCells>
  <phoneticPr fontId="2" type="noConversion"/>
  <hyperlinks>
    <hyperlink ref="B7" r:id="rId1"/>
    <hyperlink ref="B8" r:id="rId2"/>
    <hyperlink ref="B11" r:id="rId3"/>
    <hyperlink ref="B10" r:id="rId4"/>
    <hyperlink ref="B9" r:id="rId5"/>
    <hyperlink ref="B12" r:id="rId6"/>
    <hyperlink ref="B13" r:id="rId7"/>
    <hyperlink ref="B14" r:id="rId8"/>
    <hyperlink ref="B16" r:id="rId9"/>
    <hyperlink ref="B17" r:id="rId10"/>
    <hyperlink ref="B18" r:id="rId11"/>
    <hyperlink ref="B20" r:id="rId12"/>
    <hyperlink ref="B15" r:id="rId13"/>
    <hyperlink ref="B19" r:id="rId14"/>
    <hyperlink ref="B22" r:id="rId15"/>
    <hyperlink ref="B21" r:id="rId16"/>
    <hyperlink ref="B23" r:id="rId17"/>
    <hyperlink ref="B24" r:id="rId18"/>
    <hyperlink ref="B26" r:id="rId19"/>
    <hyperlink ref="B27" r:id="rId20"/>
    <hyperlink ref="B28" r:id="rId21"/>
    <hyperlink ref="B25" r:id="rId22"/>
    <hyperlink ref="B29" r:id="rId23"/>
    <hyperlink ref="B32" r:id="rId24"/>
    <hyperlink ref="B31" r:id="rId25"/>
    <hyperlink ref="B30" r:id="rId26"/>
    <hyperlink ref="B36" r:id="rId27"/>
    <hyperlink ref="B35" r:id="rId28"/>
    <hyperlink ref="B33" r:id="rId29"/>
    <hyperlink ref="B34" r:id="rId30"/>
    <hyperlink ref="B39" r:id="rId31"/>
    <hyperlink ref="B43" r:id="rId32"/>
    <hyperlink ref="B52" r:id="rId33"/>
    <hyperlink ref="B50" r:id="rId34"/>
    <hyperlink ref="B51" r:id="rId35"/>
    <hyperlink ref="B55" r:id="rId36"/>
    <hyperlink ref="B56" r:id="rId37"/>
    <hyperlink ref="B57" r:id="rId38"/>
    <hyperlink ref="B61" r:id="rId39"/>
    <hyperlink ref="B60" r:id="rId40"/>
    <hyperlink ref="B40" r:id="rId41"/>
    <hyperlink ref="B59" r:id="rId42"/>
    <hyperlink ref="B53" r:id="rId43"/>
    <hyperlink ref="B54" r:id="rId44"/>
    <hyperlink ref="B41" r:id="rId45"/>
    <hyperlink ref="B42" r:id="rId46"/>
    <hyperlink ref="B48" r:id="rId47"/>
    <hyperlink ref="B49" r:id="rId48"/>
    <hyperlink ref="B45" r:id="rId49"/>
    <hyperlink ref="B46" r:id="rId50"/>
    <hyperlink ref="B62" r:id="rId51"/>
    <hyperlink ref="B65" r:id="rId52"/>
    <hyperlink ref="B66" r:id="rId53"/>
    <hyperlink ref="B67" r:id="rId54"/>
    <hyperlink ref="B68" r:id="rId55"/>
    <hyperlink ref="B69" r:id="rId56"/>
    <hyperlink ref="B70" r:id="rId57"/>
    <hyperlink ref="B71" r:id="rId58"/>
    <hyperlink ref="B47" r:id="rId59"/>
    <hyperlink ref="B77" r:id="rId60"/>
    <hyperlink ref="B78" r:id="rId61"/>
    <hyperlink ref="B76" r:id="rId62"/>
    <hyperlink ref="B64" r:id="rId63"/>
    <hyperlink ref="B79" r:id="rId64"/>
    <hyperlink ref="B80" r:id="rId65"/>
    <hyperlink ref="B74" r:id="rId66"/>
    <hyperlink ref="B75" r:id="rId67"/>
    <hyperlink ref="B72" r:id="rId68"/>
    <hyperlink ref="B63" r:id="rId69"/>
    <hyperlink ref="B84" r:id="rId70"/>
    <hyperlink ref="B81" r:id="rId71"/>
    <hyperlink ref="B82" r:id="rId72"/>
    <hyperlink ref="B73" r:id="rId73"/>
    <hyperlink ref="B85" r:id="rId74"/>
    <hyperlink ref="B86" r:id="rId75"/>
    <hyperlink ref="B87" r:id="rId76"/>
    <hyperlink ref="B58" r:id="rId77"/>
    <hyperlink ref="B88" r:id="rId78"/>
    <hyperlink ref="B89" r:id="rId79"/>
    <hyperlink ref="B92" r:id="rId80"/>
    <hyperlink ref="B90" r:id="rId81"/>
    <hyperlink ref="B91" r:id="rId82"/>
    <hyperlink ref="B95" r:id="rId83"/>
    <hyperlink ref="B96" r:id="rId84" display="PKS"/>
    <hyperlink ref="B94" r:id="rId85"/>
    <hyperlink ref="B83" r:id="rId86"/>
    <hyperlink ref="B97" r:id="rId87"/>
    <hyperlink ref="B93" r:id="rId88"/>
  </hyperlinks>
  <pageMargins left="0.35433070866141736" right="0.15748031496062992" top="0.55118110236220474" bottom="0.27559055118110237" header="0.23622047244094491" footer="0.19685039370078741"/>
  <pageSetup paperSize="9" orientation="landscape" r:id="rId89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47"/>
  <sheetViews>
    <sheetView showGridLines="0" topLeftCell="A4" zoomScaleSheetLayoutView="100" workbookViewId="0">
      <selection activeCell="O28" sqref="O28"/>
    </sheetView>
  </sheetViews>
  <sheetFormatPr defaultRowHeight="12" x14ac:dyDescent="0.2"/>
  <cols>
    <col min="1" max="1" width="4" style="53" bestFit="1" customWidth="1"/>
    <col min="2" max="2" width="5.5703125" style="53" customWidth="1"/>
    <col min="3" max="3" width="34.7109375" style="55" customWidth="1"/>
    <col min="4" max="4" width="17.85546875" style="54" customWidth="1"/>
    <col min="5" max="5" width="1.42578125" style="53" bestFit="1" customWidth="1"/>
    <col min="6" max="6" width="19.28515625" style="54" customWidth="1"/>
    <col min="7" max="7" width="16.42578125" style="54" customWidth="1"/>
    <col min="8" max="8" width="15.5703125" style="54" customWidth="1"/>
    <col min="9" max="9" width="28.140625" style="55" customWidth="1"/>
    <col min="10" max="11" width="9.140625" style="53" hidden="1" customWidth="1"/>
    <col min="12" max="12" width="0" style="53" hidden="1" customWidth="1"/>
    <col min="13" max="16384" width="9.140625" style="53"/>
  </cols>
  <sheetData>
    <row r="1" spans="1:11" ht="28.5" x14ac:dyDescent="0.2">
      <c r="A1" s="448" t="s">
        <v>584</v>
      </c>
      <c r="B1" s="448"/>
      <c r="C1" s="448"/>
      <c r="D1" s="448"/>
      <c r="E1" s="448"/>
      <c r="F1" s="448"/>
      <c r="G1" s="448"/>
      <c r="H1" s="448"/>
      <c r="I1" s="448"/>
    </row>
    <row r="2" spans="1:11" x14ac:dyDescent="0.2">
      <c r="A2" s="427"/>
      <c r="B2" s="427"/>
      <c r="C2" s="427"/>
      <c r="D2" s="427"/>
      <c r="E2" s="427"/>
      <c r="F2" s="427"/>
      <c r="G2" s="427"/>
      <c r="H2" s="427"/>
      <c r="I2" s="427"/>
    </row>
    <row r="3" spans="1:11" s="58" customFormat="1" ht="23.25" customHeight="1" x14ac:dyDescent="0.2">
      <c r="A3" s="56" t="s">
        <v>216</v>
      </c>
      <c r="B3" s="267" t="s">
        <v>462</v>
      </c>
      <c r="C3" s="267" t="s">
        <v>217</v>
      </c>
      <c r="D3" s="447" t="s">
        <v>463</v>
      </c>
      <c r="E3" s="447"/>
      <c r="F3" s="447"/>
      <c r="G3" s="267" t="s">
        <v>450</v>
      </c>
      <c r="H3" s="267" t="s">
        <v>451</v>
      </c>
      <c r="I3" s="57" t="s">
        <v>464</v>
      </c>
    </row>
    <row r="4" spans="1:11" ht="17.25" customHeight="1" x14ac:dyDescent="0.2">
      <c r="A4" s="423" t="s">
        <v>568</v>
      </c>
      <c r="B4" s="424"/>
      <c r="C4" s="424"/>
      <c r="D4" s="424"/>
      <c r="E4" s="424"/>
      <c r="F4" s="424"/>
      <c r="G4" s="424"/>
      <c r="H4" s="424"/>
      <c r="I4" s="425"/>
    </row>
    <row r="5" spans="1:11" ht="17.25" customHeight="1" x14ac:dyDescent="0.2">
      <c r="A5" s="423" t="s">
        <v>628</v>
      </c>
      <c r="B5" s="424"/>
      <c r="C5" s="424"/>
      <c r="D5" s="424"/>
      <c r="E5" s="424"/>
      <c r="F5" s="424"/>
      <c r="G5" s="424"/>
      <c r="H5" s="424"/>
      <c r="I5" s="425"/>
    </row>
    <row r="6" spans="1:11" ht="12.75" x14ac:dyDescent="0.2">
      <c r="A6" s="61">
        <v>1</v>
      </c>
      <c r="B6" s="166" t="s">
        <v>50</v>
      </c>
      <c r="C6" s="63" t="s">
        <v>633</v>
      </c>
      <c r="D6" s="140" t="s">
        <v>680</v>
      </c>
      <c r="E6" s="140" t="s">
        <v>444</v>
      </c>
      <c r="F6" s="153" t="s">
        <v>682</v>
      </c>
      <c r="G6" s="141">
        <v>40613</v>
      </c>
      <c r="H6" s="141">
        <f t="shared" ref="H6:H21" si="0">+G6+(365*5)</f>
        <v>42438</v>
      </c>
      <c r="I6" s="66" t="s">
        <v>101</v>
      </c>
      <c r="J6" s="53">
        <v>2011</v>
      </c>
      <c r="K6" s="53" t="str">
        <f t="shared" ref="K6:K47" si="1">+J6&amp; " "&amp;B6</f>
        <v>2011 MoU</v>
      </c>
    </row>
    <row r="7" spans="1:11" ht="12.75" x14ac:dyDescent="0.2">
      <c r="A7" s="61">
        <f t="shared" ref="A7:A19" si="2">+A6+1</f>
        <v>2</v>
      </c>
      <c r="B7" s="166" t="s">
        <v>50</v>
      </c>
      <c r="C7" s="63" t="s">
        <v>634</v>
      </c>
      <c r="D7" s="140" t="s">
        <v>681</v>
      </c>
      <c r="E7" s="140" t="s">
        <v>444</v>
      </c>
      <c r="F7" s="153" t="s">
        <v>683</v>
      </c>
      <c r="G7" s="141">
        <v>40613</v>
      </c>
      <c r="H7" s="141">
        <f t="shared" si="0"/>
        <v>42438</v>
      </c>
      <c r="I7" s="66" t="s">
        <v>101</v>
      </c>
      <c r="J7" s="53">
        <v>2011</v>
      </c>
      <c r="K7" s="53" t="str">
        <f t="shared" si="1"/>
        <v>2011 MoU</v>
      </c>
    </row>
    <row r="8" spans="1:11" ht="12.75" x14ac:dyDescent="0.2">
      <c r="A8" s="61">
        <f t="shared" si="2"/>
        <v>3</v>
      </c>
      <c r="B8" s="166" t="s">
        <v>50</v>
      </c>
      <c r="C8" s="63" t="s">
        <v>635</v>
      </c>
      <c r="D8" s="140" t="s">
        <v>684</v>
      </c>
      <c r="E8" s="140" t="s">
        <v>444</v>
      </c>
      <c r="F8" s="153" t="s">
        <v>685</v>
      </c>
      <c r="G8" s="141">
        <v>40613</v>
      </c>
      <c r="H8" s="141">
        <f t="shared" si="0"/>
        <v>42438</v>
      </c>
      <c r="I8" s="66" t="s">
        <v>101</v>
      </c>
      <c r="J8" s="53">
        <v>2011</v>
      </c>
      <c r="K8" s="53" t="str">
        <f t="shared" si="1"/>
        <v>2011 MoU</v>
      </c>
    </row>
    <row r="9" spans="1:11" ht="12.75" x14ac:dyDescent="0.2">
      <c r="A9" s="61">
        <f t="shared" si="2"/>
        <v>4</v>
      </c>
      <c r="B9" s="166" t="s">
        <v>50</v>
      </c>
      <c r="C9" s="63" t="s">
        <v>636</v>
      </c>
      <c r="D9" s="140" t="s">
        <v>686</v>
      </c>
      <c r="E9" s="140" t="s">
        <v>444</v>
      </c>
      <c r="F9" s="153" t="s">
        <v>687</v>
      </c>
      <c r="G9" s="141">
        <v>40613</v>
      </c>
      <c r="H9" s="141">
        <f t="shared" si="0"/>
        <v>42438</v>
      </c>
      <c r="I9" s="66" t="s">
        <v>101</v>
      </c>
      <c r="J9" s="53">
        <v>2011</v>
      </c>
      <c r="K9" s="53" t="str">
        <f t="shared" si="1"/>
        <v>2011 MoU</v>
      </c>
    </row>
    <row r="10" spans="1:11" ht="12.75" x14ac:dyDescent="0.2">
      <c r="A10" s="61">
        <f t="shared" si="2"/>
        <v>5</v>
      </c>
      <c r="B10" s="166" t="s">
        <v>50</v>
      </c>
      <c r="C10" s="63" t="s">
        <v>637</v>
      </c>
      <c r="D10" s="140" t="s">
        <v>688</v>
      </c>
      <c r="E10" s="140" t="s">
        <v>444</v>
      </c>
      <c r="F10" s="153" t="s">
        <v>689</v>
      </c>
      <c r="G10" s="141">
        <v>40613</v>
      </c>
      <c r="H10" s="141">
        <f t="shared" si="0"/>
        <v>42438</v>
      </c>
      <c r="I10" s="66" t="s">
        <v>101</v>
      </c>
      <c r="J10" s="53">
        <v>2011</v>
      </c>
      <c r="K10" s="53" t="str">
        <f t="shared" si="1"/>
        <v>2011 MoU</v>
      </c>
    </row>
    <row r="11" spans="1:11" ht="12.75" x14ac:dyDescent="0.2">
      <c r="A11" s="61">
        <f t="shared" si="2"/>
        <v>6</v>
      </c>
      <c r="B11" s="166" t="s">
        <v>50</v>
      </c>
      <c r="C11" s="63" t="s">
        <v>638</v>
      </c>
      <c r="D11" s="140" t="s">
        <v>690</v>
      </c>
      <c r="E11" s="140" t="s">
        <v>444</v>
      </c>
      <c r="F11" s="153"/>
      <c r="G11" s="141">
        <v>40613</v>
      </c>
      <c r="H11" s="141">
        <f t="shared" si="0"/>
        <v>42438</v>
      </c>
      <c r="I11" s="66" t="s">
        <v>101</v>
      </c>
      <c r="J11" s="53">
        <v>2011</v>
      </c>
      <c r="K11" s="53" t="str">
        <f t="shared" si="1"/>
        <v>2011 MoU</v>
      </c>
    </row>
    <row r="12" spans="1:11" ht="12.75" x14ac:dyDescent="0.2">
      <c r="A12" s="61">
        <f t="shared" si="2"/>
        <v>7</v>
      </c>
      <c r="B12" s="166" t="s">
        <v>50</v>
      </c>
      <c r="C12" s="63" t="s">
        <v>639</v>
      </c>
      <c r="D12" s="140" t="s">
        <v>691</v>
      </c>
      <c r="E12" s="140" t="s">
        <v>444</v>
      </c>
      <c r="F12" s="153" t="s">
        <v>692</v>
      </c>
      <c r="G12" s="141">
        <v>40613</v>
      </c>
      <c r="H12" s="141">
        <f t="shared" si="0"/>
        <v>42438</v>
      </c>
      <c r="I12" s="66" t="s">
        <v>101</v>
      </c>
      <c r="J12" s="53">
        <v>2011</v>
      </c>
      <c r="K12" s="53" t="str">
        <f t="shared" si="1"/>
        <v>2011 MoU</v>
      </c>
    </row>
    <row r="13" spans="1:11" ht="12.75" x14ac:dyDescent="0.2">
      <c r="A13" s="61">
        <f t="shared" si="2"/>
        <v>8</v>
      </c>
      <c r="B13" s="166" t="s">
        <v>50</v>
      </c>
      <c r="C13" s="63" t="s">
        <v>640</v>
      </c>
      <c r="D13" s="140" t="s">
        <v>693</v>
      </c>
      <c r="E13" s="140" t="s">
        <v>444</v>
      </c>
      <c r="F13" s="153" t="s">
        <v>694</v>
      </c>
      <c r="G13" s="141">
        <v>40613</v>
      </c>
      <c r="H13" s="141">
        <f t="shared" si="0"/>
        <v>42438</v>
      </c>
      <c r="I13" s="66" t="s">
        <v>101</v>
      </c>
      <c r="J13" s="53">
        <v>2011</v>
      </c>
      <c r="K13" s="53" t="str">
        <f t="shared" si="1"/>
        <v>2011 MoU</v>
      </c>
    </row>
    <row r="14" spans="1:11" ht="12.75" x14ac:dyDescent="0.2">
      <c r="A14" s="61">
        <f t="shared" si="2"/>
        <v>9</v>
      </c>
      <c r="B14" s="166" t="s">
        <v>50</v>
      </c>
      <c r="C14" s="63" t="s">
        <v>642</v>
      </c>
      <c r="D14" s="140" t="s">
        <v>681</v>
      </c>
      <c r="E14" s="140" t="s">
        <v>444</v>
      </c>
      <c r="F14" s="153" t="s">
        <v>699</v>
      </c>
      <c r="G14" s="141">
        <v>40613</v>
      </c>
      <c r="H14" s="141">
        <f t="shared" si="0"/>
        <v>42438</v>
      </c>
      <c r="I14" s="66" t="s">
        <v>101</v>
      </c>
      <c r="J14" s="53">
        <v>2011</v>
      </c>
      <c r="K14" s="53" t="str">
        <f t="shared" si="1"/>
        <v>2011 MoU</v>
      </c>
    </row>
    <row r="15" spans="1:11" ht="12.75" x14ac:dyDescent="0.2">
      <c r="A15" s="61">
        <f t="shared" si="2"/>
        <v>10</v>
      </c>
      <c r="B15" s="166" t="s">
        <v>50</v>
      </c>
      <c r="C15" s="63" t="s">
        <v>644</v>
      </c>
      <c r="D15" s="140" t="s">
        <v>696</v>
      </c>
      <c r="E15" s="140" t="s">
        <v>444</v>
      </c>
      <c r="F15" s="153" t="s">
        <v>695</v>
      </c>
      <c r="G15" s="141">
        <v>40613</v>
      </c>
      <c r="H15" s="141">
        <f t="shared" si="0"/>
        <v>42438</v>
      </c>
      <c r="I15" s="66" t="s">
        <v>101</v>
      </c>
      <c r="J15" s="53">
        <v>2011</v>
      </c>
      <c r="K15" s="53" t="str">
        <f t="shared" si="1"/>
        <v>2011 MoU</v>
      </c>
    </row>
    <row r="16" spans="1:11" ht="12.75" x14ac:dyDescent="0.2">
      <c r="A16" s="61">
        <f t="shared" si="2"/>
        <v>11</v>
      </c>
      <c r="B16" s="166" t="s">
        <v>50</v>
      </c>
      <c r="C16" s="63" t="s">
        <v>641</v>
      </c>
      <c r="D16" s="140" t="s">
        <v>697</v>
      </c>
      <c r="E16" s="140" t="s">
        <v>444</v>
      </c>
      <c r="F16" s="153" t="s">
        <v>698</v>
      </c>
      <c r="G16" s="141">
        <v>40613</v>
      </c>
      <c r="H16" s="141">
        <f t="shared" si="0"/>
        <v>42438</v>
      </c>
      <c r="I16" s="66" t="s">
        <v>101</v>
      </c>
      <c r="J16" s="53">
        <v>2011</v>
      </c>
      <c r="K16" s="53" t="str">
        <f t="shared" si="1"/>
        <v>2011 MoU</v>
      </c>
    </row>
    <row r="17" spans="1:11" ht="12.75" x14ac:dyDescent="0.2">
      <c r="A17" s="61">
        <f t="shared" si="2"/>
        <v>12</v>
      </c>
      <c r="B17" s="166" t="s">
        <v>50</v>
      </c>
      <c r="C17" s="63" t="s">
        <v>643</v>
      </c>
      <c r="D17" s="140" t="s">
        <v>700</v>
      </c>
      <c r="E17" s="140" t="s">
        <v>444</v>
      </c>
      <c r="F17" s="153" t="s">
        <v>701</v>
      </c>
      <c r="G17" s="141">
        <v>40613</v>
      </c>
      <c r="H17" s="141">
        <f t="shared" si="0"/>
        <v>42438</v>
      </c>
      <c r="I17" s="66" t="s">
        <v>101</v>
      </c>
      <c r="J17" s="53">
        <v>2011</v>
      </c>
      <c r="K17" s="53" t="str">
        <f t="shared" si="1"/>
        <v>2011 MoU</v>
      </c>
    </row>
    <row r="18" spans="1:11" ht="12.75" x14ac:dyDescent="0.2">
      <c r="A18" s="61">
        <f t="shared" si="2"/>
        <v>13</v>
      </c>
      <c r="B18" s="166" t="s">
        <v>50</v>
      </c>
      <c r="C18" s="63" t="s">
        <v>645</v>
      </c>
      <c r="D18" s="140" t="s">
        <v>702</v>
      </c>
      <c r="E18" s="140" t="s">
        <v>444</v>
      </c>
      <c r="F18" s="153" t="s">
        <v>703</v>
      </c>
      <c r="G18" s="141">
        <v>40613</v>
      </c>
      <c r="H18" s="141">
        <f t="shared" si="0"/>
        <v>42438</v>
      </c>
      <c r="I18" s="66" t="s">
        <v>101</v>
      </c>
      <c r="J18" s="53">
        <v>2011</v>
      </c>
      <c r="K18" s="53" t="str">
        <f t="shared" si="1"/>
        <v>2011 MoU</v>
      </c>
    </row>
    <row r="19" spans="1:11" ht="12.75" x14ac:dyDescent="0.2">
      <c r="A19" s="61">
        <f t="shared" si="2"/>
        <v>14</v>
      </c>
      <c r="B19" s="166" t="s">
        <v>50</v>
      </c>
      <c r="C19" s="63" t="s">
        <v>704</v>
      </c>
      <c r="D19" s="140" t="s">
        <v>705</v>
      </c>
      <c r="E19" s="140" t="s">
        <v>444</v>
      </c>
      <c r="F19" s="153" t="s">
        <v>706</v>
      </c>
      <c r="G19" s="141">
        <v>40613</v>
      </c>
      <c r="H19" s="141">
        <f t="shared" si="0"/>
        <v>42438</v>
      </c>
      <c r="I19" s="66" t="s">
        <v>101</v>
      </c>
      <c r="J19" s="53">
        <v>2011</v>
      </c>
      <c r="K19" s="53" t="str">
        <f t="shared" si="1"/>
        <v>2011 MoU</v>
      </c>
    </row>
    <row r="20" spans="1:11" ht="12.75" x14ac:dyDescent="0.2">
      <c r="A20" s="61">
        <f t="shared" ref="A20:A32" si="3">+A19+1</f>
        <v>15</v>
      </c>
      <c r="B20" s="166" t="s">
        <v>50</v>
      </c>
      <c r="C20" s="63" t="s">
        <v>707</v>
      </c>
      <c r="D20" s="140" t="s">
        <v>708</v>
      </c>
      <c r="E20" s="140" t="s">
        <v>444</v>
      </c>
      <c r="F20" s="153" t="s">
        <v>709</v>
      </c>
      <c r="G20" s="141">
        <v>40613</v>
      </c>
      <c r="H20" s="141">
        <f t="shared" si="0"/>
        <v>42438</v>
      </c>
      <c r="I20" s="66" t="s">
        <v>101</v>
      </c>
      <c r="J20" s="53">
        <v>2011</v>
      </c>
      <c r="K20" s="53" t="str">
        <f t="shared" si="1"/>
        <v>2011 MoU</v>
      </c>
    </row>
    <row r="21" spans="1:11" ht="12.75" x14ac:dyDescent="0.2">
      <c r="A21" s="61">
        <f t="shared" si="3"/>
        <v>16</v>
      </c>
      <c r="B21" s="166" t="s">
        <v>50</v>
      </c>
      <c r="C21" s="66" t="s">
        <v>726</v>
      </c>
      <c r="D21" s="140" t="s">
        <v>727</v>
      </c>
      <c r="E21" s="140" t="s">
        <v>444</v>
      </c>
      <c r="F21" s="153" t="s">
        <v>728</v>
      </c>
      <c r="G21" s="141">
        <v>40613</v>
      </c>
      <c r="H21" s="141">
        <f t="shared" si="0"/>
        <v>42438</v>
      </c>
      <c r="I21" s="66" t="s">
        <v>101</v>
      </c>
      <c r="J21" s="53">
        <v>2011</v>
      </c>
      <c r="K21" s="53" t="str">
        <f t="shared" si="1"/>
        <v>2011 MoU</v>
      </c>
    </row>
    <row r="22" spans="1:11" ht="12.75" x14ac:dyDescent="0.2">
      <c r="A22" s="61">
        <f t="shared" si="3"/>
        <v>17</v>
      </c>
      <c r="B22" s="166" t="s">
        <v>50</v>
      </c>
      <c r="C22" s="66" t="s">
        <v>1299</v>
      </c>
      <c r="D22" s="140" t="s">
        <v>1208</v>
      </c>
      <c r="E22" s="140" t="s">
        <v>444</v>
      </c>
      <c r="F22" s="153" t="s">
        <v>1209</v>
      </c>
      <c r="G22" s="141">
        <v>41314</v>
      </c>
      <c r="H22" s="141">
        <f>+G22+(365*3)</f>
        <v>42409</v>
      </c>
      <c r="I22" s="66" t="s">
        <v>101</v>
      </c>
      <c r="J22" s="53">
        <v>2013</v>
      </c>
      <c r="K22" s="53" t="str">
        <f t="shared" si="1"/>
        <v>2013 MoU</v>
      </c>
    </row>
    <row r="23" spans="1:11" ht="12.75" x14ac:dyDescent="0.2">
      <c r="A23" s="61">
        <f t="shared" si="3"/>
        <v>18</v>
      </c>
      <c r="B23" s="166" t="s">
        <v>50</v>
      </c>
      <c r="C23" s="66" t="s">
        <v>1429</v>
      </c>
      <c r="D23" s="140" t="s">
        <v>1427</v>
      </c>
      <c r="E23" s="140" t="s">
        <v>444</v>
      </c>
      <c r="F23" s="153" t="s">
        <v>1428</v>
      </c>
      <c r="G23" s="141">
        <v>41575</v>
      </c>
      <c r="H23" s="141">
        <f>+G23+(365*3)</f>
        <v>42670</v>
      </c>
      <c r="I23" s="66" t="s">
        <v>101</v>
      </c>
      <c r="J23" s="53">
        <v>2013</v>
      </c>
      <c r="K23" s="53" t="str">
        <f t="shared" si="1"/>
        <v>2013 MoU</v>
      </c>
    </row>
    <row r="24" spans="1:11" ht="24" x14ac:dyDescent="0.2">
      <c r="A24" s="61">
        <f t="shared" si="3"/>
        <v>19</v>
      </c>
      <c r="B24" s="166" t="s">
        <v>166</v>
      </c>
      <c r="C24" s="66" t="s">
        <v>1655</v>
      </c>
      <c r="D24" s="140" t="s">
        <v>1646</v>
      </c>
      <c r="E24" s="140"/>
      <c r="F24" s="153"/>
      <c r="G24" s="141">
        <v>41696</v>
      </c>
      <c r="H24" s="141">
        <f t="shared" ref="H24:H31" si="4">+G24+(365*2)</f>
        <v>42426</v>
      </c>
      <c r="I24" s="66" t="s">
        <v>1639</v>
      </c>
      <c r="J24" s="53">
        <v>2014</v>
      </c>
      <c r="K24" s="53" t="str">
        <f t="shared" si="1"/>
        <v>2014 PKS</v>
      </c>
    </row>
    <row r="25" spans="1:11" ht="24" x14ac:dyDescent="0.2">
      <c r="A25" s="61">
        <f t="shared" si="3"/>
        <v>20</v>
      </c>
      <c r="B25" s="166" t="s">
        <v>166</v>
      </c>
      <c r="C25" s="66" t="s">
        <v>1654</v>
      </c>
      <c r="D25" s="140" t="s">
        <v>1638</v>
      </c>
      <c r="E25" s="140"/>
      <c r="F25" s="153"/>
      <c r="G25" s="141">
        <v>41696</v>
      </c>
      <c r="H25" s="141">
        <f t="shared" si="4"/>
        <v>42426</v>
      </c>
      <c r="I25" s="66" t="s">
        <v>1639</v>
      </c>
      <c r="J25" s="53">
        <v>2014</v>
      </c>
      <c r="K25" s="53" t="str">
        <f t="shared" si="1"/>
        <v>2014 PKS</v>
      </c>
    </row>
    <row r="26" spans="1:11" ht="24" x14ac:dyDescent="0.2">
      <c r="A26" s="61">
        <f t="shared" si="3"/>
        <v>21</v>
      </c>
      <c r="B26" s="166" t="s">
        <v>166</v>
      </c>
      <c r="C26" s="66" t="s">
        <v>1653</v>
      </c>
      <c r="D26" s="140" t="s">
        <v>1645</v>
      </c>
      <c r="E26" s="140"/>
      <c r="F26" s="153"/>
      <c r="G26" s="141">
        <v>41696</v>
      </c>
      <c r="H26" s="141">
        <f t="shared" si="4"/>
        <v>42426</v>
      </c>
      <c r="I26" s="66" t="s">
        <v>1639</v>
      </c>
      <c r="J26" s="53">
        <v>2014</v>
      </c>
      <c r="K26" s="53" t="str">
        <f t="shared" si="1"/>
        <v>2014 PKS</v>
      </c>
    </row>
    <row r="27" spans="1:11" ht="24" x14ac:dyDescent="0.2">
      <c r="A27" s="61">
        <f t="shared" si="3"/>
        <v>22</v>
      </c>
      <c r="B27" s="166" t="s">
        <v>166</v>
      </c>
      <c r="C27" s="66" t="s">
        <v>1652</v>
      </c>
      <c r="D27" s="140" t="s">
        <v>1644</v>
      </c>
      <c r="E27" s="140"/>
      <c r="F27" s="153"/>
      <c r="G27" s="141">
        <v>41696</v>
      </c>
      <c r="H27" s="141">
        <f t="shared" si="4"/>
        <v>42426</v>
      </c>
      <c r="I27" s="66" t="s">
        <v>1639</v>
      </c>
      <c r="J27" s="53">
        <v>2014</v>
      </c>
      <c r="K27" s="53" t="str">
        <f t="shared" si="1"/>
        <v>2014 PKS</v>
      </c>
    </row>
    <row r="28" spans="1:11" ht="24" x14ac:dyDescent="0.2">
      <c r="A28" s="61">
        <f t="shared" si="3"/>
        <v>23</v>
      </c>
      <c r="B28" s="166" t="s">
        <v>166</v>
      </c>
      <c r="C28" s="66" t="s">
        <v>1651</v>
      </c>
      <c r="D28" s="140" t="s">
        <v>1643</v>
      </c>
      <c r="E28" s="140"/>
      <c r="F28" s="153"/>
      <c r="G28" s="141">
        <v>41696</v>
      </c>
      <c r="H28" s="141">
        <f t="shared" si="4"/>
        <v>42426</v>
      </c>
      <c r="I28" s="66" t="s">
        <v>1639</v>
      </c>
      <c r="J28" s="53">
        <v>2014</v>
      </c>
      <c r="K28" s="53" t="str">
        <f t="shared" si="1"/>
        <v>2014 PKS</v>
      </c>
    </row>
    <row r="29" spans="1:11" ht="24" x14ac:dyDescent="0.2">
      <c r="A29" s="61">
        <f t="shared" si="3"/>
        <v>24</v>
      </c>
      <c r="B29" s="166" t="s">
        <v>166</v>
      </c>
      <c r="C29" s="66" t="s">
        <v>1650</v>
      </c>
      <c r="D29" s="140" t="s">
        <v>1642</v>
      </c>
      <c r="E29" s="140"/>
      <c r="F29" s="153"/>
      <c r="G29" s="141">
        <v>41696</v>
      </c>
      <c r="H29" s="141">
        <f>+G29+(365*2)</f>
        <v>42426</v>
      </c>
      <c r="I29" s="66" t="s">
        <v>1639</v>
      </c>
      <c r="J29" s="53">
        <v>2014</v>
      </c>
      <c r="K29" s="53" t="str">
        <f t="shared" si="1"/>
        <v>2014 PKS</v>
      </c>
    </row>
    <row r="30" spans="1:11" ht="24" x14ac:dyDescent="0.2">
      <c r="A30" s="61">
        <f t="shared" si="3"/>
        <v>25</v>
      </c>
      <c r="B30" s="166" t="s">
        <v>166</v>
      </c>
      <c r="C30" s="66" t="s">
        <v>1649</v>
      </c>
      <c r="D30" s="140" t="s">
        <v>1641</v>
      </c>
      <c r="E30" s="140"/>
      <c r="F30" s="153"/>
      <c r="G30" s="141">
        <v>41696</v>
      </c>
      <c r="H30" s="141">
        <f t="shared" si="4"/>
        <v>42426</v>
      </c>
      <c r="I30" s="66" t="s">
        <v>1639</v>
      </c>
      <c r="J30" s="53">
        <v>2014</v>
      </c>
      <c r="K30" s="53" t="str">
        <f t="shared" si="1"/>
        <v>2014 PKS</v>
      </c>
    </row>
    <row r="31" spans="1:11" ht="24" x14ac:dyDescent="0.2">
      <c r="A31" s="61">
        <f t="shared" si="3"/>
        <v>26</v>
      </c>
      <c r="B31" s="166" t="s">
        <v>166</v>
      </c>
      <c r="C31" s="66" t="s">
        <v>1648</v>
      </c>
      <c r="D31" s="140" t="s">
        <v>1640</v>
      </c>
      <c r="E31" s="140"/>
      <c r="F31" s="153"/>
      <c r="G31" s="141">
        <v>41696</v>
      </c>
      <c r="H31" s="141">
        <f t="shared" si="4"/>
        <v>42426</v>
      </c>
      <c r="I31" s="66" t="s">
        <v>1639</v>
      </c>
      <c r="J31" s="53">
        <v>2014</v>
      </c>
      <c r="K31" s="53" t="str">
        <f t="shared" si="1"/>
        <v>2014 PKS</v>
      </c>
    </row>
    <row r="32" spans="1:11" ht="24" x14ac:dyDescent="0.2">
      <c r="A32" s="61">
        <f t="shared" si="3"/>
        <v>27</v>
      </c>
      <c r="B32" s="166" t="s">
        <v>166</v>
      </c>
      <c r="C32" s="66" t="s">
        <v>1647</v>
      </c>
      <c r="D32" s="140" t="s">
        <v>1638</v>
      </c>
      <c r="E32" s="140"/>
      <c r="F32" s="153"/>
      <c r="G32" s="141">
        <v>41696</v>
      </c>
      <c r="H32" s="141">
        <f>+G32+(365*2)</f>
        <v>42426</v>
      </c>
      <c r="I32" s="66" t="s">
        <v>1639</v>
      </c>
      <c r="J32" s="53">
        <v>2014</v>
      </c>
      <c r="K32" s="53" t="str">
        <f t="shared" si="1"/>
        <v>2014 PKS</v>
      </c>
    </row>
    <row r="33" spans="1:11" ht="24" x14ac:dyDescent="0.2">
      <c r="A33" s="61">
        <v>28</v>
      </c>
      <c r="B33" s="421" t="s">
        <v>50</v>
      </c>
      <c r="C33" s="66" t="s">
        <v>3343</v>
      </c>
      <c r="D33" s="140" t="s">
        <v>3132</v>
      </c>
      <c r="E33" s="140" t="s">
        <v>444</v>
      </c>
      <c r="F33" s="153" t="s">
        <v>3344</v>
      </c>
      <c r="G33" s="141">
        <v>42433</v>
      </c>
      <c r="H33" s="141">
        <f>+G33+(365*5)</f>
        <v>44258</v>
      </c>
      <c r="I33" s="66" t="s">
        <v>101</v>
      </c>
      <c r="J33" s="53">
        <v>2011</v>
      </c>
      <c r="K33" s="53" t="str">
        <f t="shared" ref="K33" si="5">+J33&amp; " "&amp;B33</f>
        <v>2011 MoU</v>
      </c>
    </row>
    <row r="34" spans="1:11" ht="12.75" x14ac:dyDescent="0.2">
      <c r="A34" s="61">
        <f>+A33+1</f>
        <v>29</v>
      </c>
      <c r="B34" s="421" t="s">
        <v>50</v>
      </c>
      <c r="C34" s="66" t="s">
        <v>3345</v>
      </c>
      <c r="D34" s="140" t="s">
        <v>3346</v>
      </c>
      <c r="E34" s="140" t="s">
        <v>444</v>
      </c>
      <c r="F34" s="153" t="s">
        <v>3347</v>
      </c>
      <c r="G34" s="141">
        <v>42457</v>
      </c>
      <c r="H34" s="141">
        <f>+G34+(365*5)</f>
        <v>44282</v>
      </c>
      <c r="I34" s="66" t="s">
        <v>101</v>
      </c>
      <c r="J34" s="53">
        <v>2011</v>
      </c>
      <c r="K34" s="53" t="str">
        <f t="shared" si="1"/>
        <v>2011 MoU</v>
      </c>
    </row>
    <row r="35" spans="1:11" ht="12.75" x14ac:dyDescent="0.2">
      <c r="A35" s="61"/>
      <c r="B35" s="166"/>
      <c r="C35" s="66"/>
      <c r="D35" s="140"/>
      <c r="E35" s="140"/>
      <c r="F35" s="153"/>
      <c r="G35" s="141"/>
      <c r="H35" s="141"/>
      <c r="I35" s="66"/>
      <c r="K35" s="53" t="str">
        <f t="shared" si="1"/>
        <v xml:space="preserve"> </v>
      </c>
    </row>
    <row r="36" spans="1:11" ht="12.75" x14ac:dyDescent="0.2">
      <c r="A36" s="61"/>
      <c r="B36" s="166"/>
      <c r="C36" s="66"/>
      <c r="D36" s="140"/>
      <c r="E36" s="140"/>
      <c r="F36" s="153"/>
      <c r="G36" s="141"/>
      <c r="H36" s="141"/>
      <c r="I36" s="66"/>
      <c r="K36" s="53" t="str">
        <f t="shared" si="1"/>
        <v xml:space="preserve"> </v>
      </c>
    </row>
    <row r="37" spans="1:11" ht="12.75" x14ac:dyDescent="0.2">
      <c r="A37" s="61"/>
      <c r="B37" s="166"/>
      <c r="C37" s="66"/>
      <c r="D37" s="140"/>
      <c r="E37" s="140"/>
      <c r="F37" s="153"/>
      <c r="G37" s="141"/>
      <c r="H37" s="141"/>
      <c r="I37" s="66"/>
      <c r="K37" s="53" t="str">
        <f t="shared" si="1"/>
        <v xml:space="preserve"> </v>
      </c>
    </row>
    <row r="38" spans="1:11" x14ac:dyDescent="0.2">
      <c r="A38" s="157"/>
      <c r="B38" s="160"/>
      <c r="C38" s="84"/>
      <c r="D38" s="143"/>
      <c r="E38" s="143"/>
      <c r="F38" s="144"/>
      <c r="G38" s="160"/>
      <c r="H38" s="160"/>
      <c r="I38" s="84"/>
      <c r="K38" s="53" t="str">
        <f t="shared" si="1"/>
        <v xml:space="preserve"> </v>
      </c>
    </row>
    <row r="39" spans="1:11" x14ac:dyDescent="0.2">
      <c r="K39" s="53" t="str">
        <f t="shared" si="1"/>
        <v xml:space="preserve"> </v>
      </c>
    </row>
    <row r="40" spans="1:11" x14ac:dyDescent="0.2">
      <c r="K40" s="53" t="str">
        <f t="shared" si="1"/>
        <v xml:space="preserve"> </v>
      </c>
    </row>
    <row r="41" spans="1:11" x14ac:dyDescent="0.2">
      <c r="K41" s="53" t="str">
        <f t="shared" si="1"/>
        <v xml:space="preserve"> </v>
      </c>
    </row>
    <row r="42" spans="1:11" x14ac:dyDescent="0.2">
      <c r="K42" s="53" t="str">
        <f t="shared" si="1"/>
        <v xml:space="preserve"> </v>
      </c>
    </row>
    <row r="43" spans="1:11" x14ac:dyDescent="0.2">
      <c r="K43" s="53" t="str">
        <f t="shared" si="1"/>
        <v xml:space="preserve"> </v>
      </c>
    </row>
    <row r="44" spans="1:11" x14ac:dyDescent="0.2">
      <c r="K44" s="53" t="str">
        <f t="shared" si="1"/>
        <v xml:space="preserve"> </v>
      </c>
    </row>
    <row r="45" spans="1:11" x14ac:dyDescent="0.2">
      <c r="K45" s="53" t="str">
        <f t="shared" si="1"/>
        <v xml:space="preserve"> </v>
      </c>
    </row>
    <row r="46" spans="1:11" x14ac:dyDescent="0.2">
      <c r="K46" s="53" t="str">
        <f t="shared" si="1"/>
        <v xml:space="preserve"> </v>
      </c>
    </row>
    <row r="47" spans="1:11" x14ac:dyDescent="0.2">
      <c r="K47" s="53" t="str">
        <f t="shared" si="1"/>
        <v xml:space="preserve"> </v>
      </c>
    </row>
  </sheetData>
  <mergeCells count="5">
    <mergeCell ref="A1:I1"/>
    <mergeCell ref="A2:I2"/>
    <mergeCell ref="D3:F3"/>
    <mergeCell ref="A4:I4"/>
    <mergeCell ref="A5:I5"/>
  </mergeCells>
  <hyperlinks>
    <hyperlink ref="B6" r:id="rId1"/>
    <hyperlink ref="B7" r:id="rId2"/>
    <hyperlink ref="B8" r:id="rId3"/>
    <hyperlink ref="B9" r:id="rId4"/>
    <hyperlink ref="B10" r:id="rId5"/>
    <hyperlink ref="B11" r:id="rId6"/>
    <hyperlink ref="B12" r:id="rId7"/>
    <hyperlink ref="B13" r:id="rId8"/>
    <hyperlink ref="B15" r:id="rId9"/>
    <hyperlink ref="B16" r:id="rId10"/>
    <hyperlink ref="B14" r:id="rId11"/>
    <hyperlink ref="B17" r:id="rId12"/>
    <hyperlink ref="B18" r:id="rId13"/>
    <hyperlink ref="B19" r:id="rId14"/>
    <hyperlink ref="B20" r:id="rId15"/>
    <hyperlink ref="B21" r:id="rId16"/>
    <hyperlink ref="B22" r:id="rId17"/>
    <hyperlink ref="B23" r:id="rId18"/>
    <hyperlink ref="B24" r:id="rId19"/>
    <hyperlink ref="B25" r:id="rId20"/>
    <hyperlink ref="B26" r:id="rId21"/>
    <hyperlink ref="B27" r:id="rId22"/>
    <hyperlink ref="B28" r:id="rId23"/>
    <hyperlink ref="B29" r:id="rId24"/>
    <hyperlink ref="B30" r:id="rId25"/>
    <hyperlink ref="B31" r:id="rId26"/>
    <hyperlink ref="B32" r:id="rId27"/>
    <hyperlink ref="B33" r:id="rId28"/>
    <hyperlink ref="B34" r:id="rId29"/>
  </hyperlinks>
  <pageMargins left="0.35433070866141736" right="0.15748031496062992" top="0.55118110236220474" bottom="0.27559055118110237" header="0.23622047244094491" footer="0.19685039370078741"/>
  <pageSetup paperSize="9" orientation="landscape" horizontalDpi="4294967293" r:id="rId3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O30"/>
  <sheetViews>
    <sheetView showGridLines="0" tabSelected="1" workbookViewId="0">
      <selection activeCell="I30" sqref="I30"/>
    </sheetView>
  </sheetViews>
  <sheetFormatPr defaultRowHeight="15" x14ac:dyDescent="0.3"/>
  <cols>
    <col min="1" max="1" width="5.7109375" style="21" customWidth="1"/>
    <col min="2" max="2" width="24.140625" style="21" customWidth="1"/>
    <col min="3" max="3" width="5.140625" style="21" customWidth="1"/>
    <col min="4" max="4" width="4.85546875" style="21" customWidth="1"/>
    <col min="5" max="5" width="9" style="21" customWidth="1"/>
    <col min="6" max="14" width="7.5703125" style="21" customWidth="1"/>
    <col min="15" max="15" width="7.28515625" style="21" customWidth="1"/>
    <col min="16" max="16" width="7.7109375" style="21" customWidth="1"/>
    <col min="17" max="16384" width="9.140625" style="21"/>
  </cols>
  <sheetData>
    <row r="1" spans="1:15" ht="18.75" x14ac:dyDescent="0.3">
      <c r="A1" s="453" t="s">
        <v>627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</row>
    <row r="2" spans="1:15" ht="18.75" x14ac:dyDescent="0.3">
      <c r="A2" s="453" t="s">
        <v>1579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</row>
    <row r="3" spans="1:15" ht="9" customHeight="1" x14ac:dyDescent="0.35">
      <c r="A3" s="24"/>
      <c r="B3" s="25"/>
      <c r="C3" s="25"/>
      <c r="D3" s="25"/>
      <c r="E3" s="25"/>
      <c r="F3" s="25"/>
      <c r="G3" s="25"/>
    </row>
    <row r="4" spans="1:15" s="26" customFormat="1" ht="15.75" customHeight="1" x14ac:dyDescent="0.2">
      <c r="A4" s="461" t="s">
        <v>431</v>
      </c>
      <c r="B4" s="461" t="s">
        <v>432</v>
      </c>
      <c r="C4" s="461" t="s">
        <v>142</v>
      </c>
      <c r="D4" s="461"/>
      <c r="E4" s="461" t="s">
        <v>497</v>
      </c>
      <c r="F4" s="449" t="s">
        <v>496</v>
      </c>
      <c r="G4" s="450"/>
      <c r="H4" s="450"/>
      <c r="I4" s="450"/>
      <c r="J4" s="450"/>
      <c r="K4" s="450"/>
      <c r="L4" s="450"/>
      <c r="M4" s="450"/>
      <c r="N4" s="451"/>
      <c r="O4" s="43" t="s">
        <v>498</v>
      </c>
    </row>
    <row r="5" spans="1:15" ht="17.25" customHeight="1" x14ac:dyDescent="0.3">
      <c r="A5" s="461"/>
      <c r="B5" s="461"/>
      <c r="C5" s="461"/>
      <c r="D5" s="461"/>
      <c r="E5" s="461"/>
      <c r="F5" s="43">
        <v>1963</v>
      </c>
      <c r="G5" s="29">
        <v>2006</v>
      </c>
      <c r="H5" s="29">
        <v>2010</v>
      </c>
      <c r="I5" s="29">
        <v>2011</v>
      </c>
      <c r="J5" s="29">
        <v>2012</v>
      </c>
      <c r="K5" s="29">
        <v>2013</v>
      </c>
      <c r="L5" s="29">
        <v>2014</v>
      </c>
      <c r="M5" s="29">
        <v>2015</v>
      </c>
      <c r="N5" s="29">
        <v>2016</v>
      </c>
      <c r="O5" s="43"/>
    </row>
    <row r="6" spans="1:15" s="23" customFormat="1" ht="15" customHeight="1" x14ac:dyDescent="0.2">
      <c r="A6" s="454" t="s">
        <v>617</v>
      </c>
      <c r="B6" s="457" t="s">
        <v>618</v>
      </c>
      <c r="C6" s="30" t="s">
        <v>50</v>
      </c>
      <c r="D6" s="31">
        <f>+COUNTIF('00 Lembaga Pemerintah'!$B$5:$B$1567,"MoU")</f>
        <v>148</v>
      </c>
      <c r="E6" s="460">
        <f>SUM(D6:D8)</f>
        <v>222</v>
      </c>
      <c r="F6" s="32">
        <f>+COUNTIF('00 Lembaga Pemerintah'!$K:$K,"1963 MoU")</f>
        <v>1</v>
      </c>
      <c r="G6" s="32">
        <f>+COUNTIF('00 Lembaga Pemerintah'!$K:$K,"2006 MoU")</f>
        <v>0</v>
      </c>
      <c r="H6" s="32">
        <f>+COUNTIF('00 Lembaga Pemerintah'!$K:$K,"2010 MoU")</f>
        <v>0</v>
      </c>
      <c r="I6" s="32">
        <f>+COUNTIF('00 Lembaga Pemerintah'!$K:$K,"2011 MoU")</f>
        <v>18</v>
      </c>
      <c r="J6" s="32">
        <f>+COUNTIF('00 Lembaga Pemerintah'!$K:$K,"2012 MoU")</f>
        <v>17</v>
      </c>
      <c r="K6" s="32">
        <f>+COUNTIF('00 Lembaga Pemerintah'!$K:$K,"2013 MoU")</f>
        <v>26</v>
      </c>
      <c r="L6" s="32">
        <f>+COUNTIF('00 Lembaga Pemerintah'!$K:$K,"2014 MoU")</f>
        <v>32</v>
      </c>
      <c r="M6" s="32">
        <f>+COUNTIF('00 Lembaga Pemerintah'!$K:$K,"2015 MoU")</f>
        <v>43</v>
      </c>
      <c r="N6" s="32">
        <f>+COUNTIF('00 Lembaga Pemerintah'!$K:$K,"2016 MoU")</f>
        <v>11</v>
      </c>
      <c r="O6" s="460">
        <f>SUM(F6:M8)</f>
        <v>195</v>
      </c>
    </row>
    <row r="7" spans="1:15" s="23" customFormat="1" ht="15" customHeight="1" x14ac:dyDescent="0.2">
      <c r="A7" s="455"/>
      <c r="B7" s="458"/>
      <c r="C7" s="34" t="s">
        <v>166</v>
      </c>
      <c r="D7" s="31">
        <f>+COUNTIF('00 Lembaga Pemerintah'!$B$5:$B$1567,"PKS")</f>
        <v>71</v>
      </c>
      <c r="E7" s="455"/>
      <c r="F7" s="35">
        <v>0</v>
      </c>
      <c r="G7" s="32">
        <f>+COUNTIF('00 Lembaga Pemerintah'!$K:$K,"2006 PKS")</f>
        <v>1</v>
      </c>
      <c r="H7" s="32">
        <f>+COUNTIF('00 Lembaga Pemerintah'!$K:$K,"2010 PKS")</f>
        <v>0</v>
      </c>
      <c r="I7" s="32">
        <f>+COUNTIF('00 Lembaga Pemerintah'!$K:$K,"2011 PKS")</f>
        <v>2</v>
      </c>
      <c r="J7" s="32">
        <f>+COUNTIF('00 Lembaga Pemerintah'!$K:$K,"2012 PKS")</f>
        <v>8</v>
      </c>
      <c r="K7" s="32">
        <f>+COUNTIF('00 Lembaga Pemerintah'!$K:$K,"2013 PKS")</f>
        <v>14</v>
      </c>
      <c r="L7" s="32">
        <f>+COUNTIF('00 Lembaga Pemerintah'!$K:$K,"2014 PKS")</f>
        <v>18</v>
      </c>
      <c r="M7" s="32">
        <f>+COUNTIF('00 Lembaga Pemerintah'!$K:$K,"2015 PKS")</f>
        <v>12</v>
      </c>
      <c r="N7" s="32">
        <f>+COUNTIF('00 Lembaga Pemerintah'!$K:$K,"2016 PKS")</f>
        <v>16</v>
      </c>
      <c r="O7" s="455"/>
    </row>
    <row r="8" spans="1:15" s="23" customFormat="1" ht="15" customHeight="1" x14ac:dyDescent="0.2">
      <c r="A8" s="456"/>
      <c r="B8" s="459"/>
      <c r="C8" s="36" t="s">
        <v>236</v>
      </c>
      <c r="D8" s="37">
        <f>+COUNTIF('00 Lembaga Pemerintah'!$B$5:$B$1567,"ADD")</f>
        <v>3</v>
      </c>
      <c r="E8" s="456"/>
      <c r="F8" s="38">
        <v>0</v>
      </c>
      <c r="G8" s="38">
        <f>+COUNTIF('00 Lembaga Pemerintah'!$K:$K,"2006 ADD")</f>
        <v>0</v>
      </c>
      <c r="H8" s="38">
        <f>+COUNTIF('00 Lembaga Pemerintah'!$K:$K,"2010 ADD")</f>
        <v>0</v>
      </c>
      <c r="I8" s="38">
        <f>+COUNTIF('00 Lembaga Pemerintah'!$K:$K,"2011 ADD")</f>
        <v>0</v>
      </c>
      <c r="J8" s="38">
        <f>+COUNTIF('00 Lembaga Pemerintah'!$K:$K,"2012 ADD")</f>
        <v>0</v>
      </c>
      <c r="K8" s="38">
        <f>+COUNTIF('00 Lembaga Pemerintah'!$K:$K,"2013 ADD")</f>
        <v>1</v>
      </c>
      <c r="L8" s="38">
        <f>+COUNTIF('00 Lembaga Pemerintah'!$K:$K,"2014 ADD")</f>
        <v>1</v>
      </c>
      <c r="M8" s="38">
        <f>+COUNTIF('00 Lembaga Pemerintah'!$K:$K,"2015 ADD")</f>
        <v>1</v>
      </c>
      <c r="N8" s="38">
        <f>+COUNTIF('00 Lembaga Pemerintah'!$K:$K,"2016 ADD")</f>
        <v>0</v>
      </c>
      <c r="O8" s="456"/>
    </row>
    <row r="9" spans="1:15" s="23" customFormat="1" ht="15" customHeight="1" x14ac:dyDescent="0.2">
      <c r="A9" s="454" t="s">
        <v>619</v>
      </c>
      <c r="B9" s="457" t="s">
        <v>620</v>
      </c>
      <c r="C9" s="30" t="s">
        <v>50</v>
      </c>
      <c r="D9" s="31">
        <f>+COUNTIF('01 Swasta-LSM'!$B$5:$B$999,"MoU")</f>
        <v>8</v>
      </c>
      <c r="E9" s="460">
        <f>SUM(D9:D11)</f>
        <v>9</v>
      </c>
      <c r="F9" s="33">
        <v>0</v>
      </c>
      <c r="G9" s="32">
        <f>+COUNTIF('01 Swasta-LSM'!$K:$K,"2006 MoU")</f>
        <v>0</v>
      </c>
      <c r="H9" s="32">
        <f>+COUNTIF('01 Swasta-LSM'!$K:$K,"2010 MoU")</f>
        <v>0</v>
      </c>
      <c r="I9" s="32">
        <f>+COUNTIF('01 Swasta-LSM'!$K:$K,"2011 MoU")</f>
        <v>2</v>
      </c>
      <c r="J9" s="32">
        <f>+COUNTIF('01 Swasta-LSM'!$K:$K,"2012 MoU")</f>
        <v>2</v>
      </c>
      <c r="K9" s="32">
        <f>+COUNTIF('01 Swasta-LSM'!$K:$K,"2013 MoU")</f>
        <v>2</v>
      </c>
      <c r="L9" s="32">
        <f>+COUNTIF('01 Swasta-LSM'!$K:$K,"2014 MoU")</f>
        <v>1</v>
      </c>
      <c r="M9" s="32">
        <f>+COUNTIF('01 Swasta-LSM'!$K:$K,"2015 MoU")</f>
        <v>0</v>
      </c>
      <c r="N9" s="32">
        <f>+COUNTIF('01 Swasta-LSM'!$K:$K,"2016 MoU")</f>
        <v>1</v>
      </c>
      <c r="O9" s="460">
        <f>SUM(F9:M11)</f>
        <v>8</v>
      </c>
    </row>
    <row r="10" spans="1:15" s="23" customFormat="1" ht="15" customHeight="1" x14ac:dyDescent="0.2">
      <c r="A10" s="455"/>
      <c r="B10" s="458"/>
      <c r="C10" s="34" t="s">
        <v>166</v>
      </c>
      <c r="D10" s="31">
        <f>+COUNTIF('01 Swasta-LSM'!$B$5:$B$999,"PKS")</f>
        <v>1</v>
      </c>
      <c r="E10" s="455"/>
      <c r="F10" s="35">
        <v>0</v>
      </c>
      <c r="G10" s="32">
        <f>+COUNTIF('01 Swasta-LSM'!$K:$K,"2006 PKS")</f>
        <v>0</v>
      </c>
      <c r="H10" s="32">
        <f>+COUNTIF('01 Swasta-LSM'!$K:$K,"2010 PKS")</f>
        <v>0</v>
      </c>
      <c r="I10" s="32">
        <f>+COUNTIF('01 Swasta-LSM'!$K:$K,"2011 PKS")</f>
        <v>0</v>
      </c>
      <c r="J10" s="32">
        <f>+COUNTIF('01 Swasta-LSM'!$K:$K,"2012 PKS")</f>
        <v>0</v>
      </c>
      <c r="K10" s="32">
        <f>+COUNTIF('01 Swasta-LSM'!$K:$K,"2013 PKS")</f>
        <v>0</v>
      </c>
      <c r="L10" s="32">
        <f>+COUNTIF('01 Swasta-LSM'!$K:$K,"2014 PKS")</f>
        <v>1</v>
      </c>
      <c r="M10" s="32">
        <f>+COUNTIF('01 Swasta-LSM'!$K:$K,"2015 PKS")</f>
        <v>0</v>
      </c>
      <c r="N10" s="32">
        <f>+COUNTIF('01 Swasta-LSM'!$K:$K,"2016 PKS")</f>
        <v>0</v>
      </c>
      <c r="O10" s="455"/>
    </row>
    <row r="11" spans="1:15" s="23" customFormat="1" ht="15" customHeight="1" x14ac:dyDescent="0.2">
      <c r="A11" s="456"/>
      <c r="B11" s="459"/>
      <c r="C11" s="36" t="s">
        <v>236</v>
      </c>
      <c r="D11" s="37">
        <f>+COUNTIF('01 Swasta-LSM'!$B$5:$B$999,"ADD")</f>
        <v>0</v>
      </c>
      <c r="E11" s="456"/>
      <c r="F11" s="38">
        <v>0</v>
      </c>
      <c r="G11" s="38">
        <f>+COUNTIF('01 Swasta-LSM'!$K:$K,"2006 ADD")</f>
        <v>0</v>
      </c>
      <c r="H11" s="38">
        <f>+COUNTIF('01 Swasta-LSM'!$K:$K,"2010 ADD")</f>
        <v>0</v>
      </c>
      <c r="I11" s="38">
        <f>+COUNTIF('01 Swasta-LSM'!$K:$K,"2011 ADD")</f>
        <v>0</v>
      </c>
      <c r="J11" s="38">
        <f>+COUNTIF('01 Swasta-LSM'!$K:$K,"2012 ADD")</f>
        <v>0</v>
      </c>
      <c r="K11" s="38">
        <f>+COUNTIF('01 Swasta-LSM'!$K:$K,"2013 ADD")</f>
        <v>0</v>
      </c>
      <c r="L11" s="38">
        <f>+COUNTIF('01 Swasta-LSM'!$K:$K,"2014 ADD")</f>
        <v>0</v>
      </c>
      <c r="M11" s="38">
        <f>+COUNTIF('01 Swasta-LSM'!$K:$K,"2015 ADD")</f>
        <v>0</v>
      </c>
      <c r="N11" s="38">
        <f>+COUNTIF('01 Swasta-LSM'!$K:$K,"2016 ADD")</f>
        <v>0</v>
      </c>
      <c r="O11" s="456"/>
    </row>
    <row r="12" spans="1:15" s="23" customFormat="1" ht="15" customHeight="1" x14ac:dyDescent="0.2">
      <c r="A12" s="454" t="s">
        <v>621</v>
      </c>
      <c r="B12" s="457" t="s">
        <v>622</v>
      </c>
      <c r="C12" s="30" t="s">
        <v>50</v>
      </c>
      <c r="D12" s="31">
        <f>+COUNTIF('02 Perguruan Tinggi'!$B$5:$B$1021,"MoU")</f>
        <v>52</v>
      </c>
      <c r="E12" s="460">
        <f>SUM(D12:D14)</f>
        <v>64</v>
      </c>
      <c r="F12" s="33">
        <v>0</v>
      </c>
      <c r="G12" s="32">
        <f>+COUNTIF('02 Perguruan Tinggi'!$K:$K,"2006 MoU")</f>
        <v>1</v>
      </c>
      <c r="H12" s="32">
        <f>+COUNTIF('02 Perguruan Tinggi'!$K:$K,"2010 MoU")</f>
        <v>0</v>
      </c>
      <c r="I12" s="32">
        <f>+COUNTIF('02 Perguruan Tinggi'!$K:$K,"2011 MoU")</f>
        <v>12</v>
      </c>
      <c r="J12" s="32">
        <f>+COUNTIF('02 Perguruan Tinggi'!$K:$K,"2012 MoU")</f>
        <v>6</v>
      </c>
      <c r="K12" s="32">
        <f>+COUNTIF('02 Perguruan Tinggi'!$K:$K,"2013 MoU")</f>
        <v>9</v>
      </c>
      <c r="L12" s="32">
        <f>+COUNTIF('02 Perguruan Tinggi'!$K:$K,"2014 MoU")</f>
        <v>8</v>
      </c>
      <c r="M12" s="32">
        <f>+COUNTIF('02 Perguruan Tinggi'!$K:$K,"2015 MoU")</f>
        <v>7</v>
      </c>
      <c r="N12" s="32">
        <f>+COUNTIF('02 Perguruan Tinggi'!$K:$K,"2016 MoU")</f>
        <v>9</v>
      </c>
      <c r="O12" s="460">
        <f>SUM(F12:M14)</f>
        <v>49</v>
      </c>
    </row>
    <row r="13" spans="1:15" s="23" customFormat="1" ht="15" customHeight="1" x14ac:dyDescent="0.2">
      <c r="A13" s="455"/>
      <c r="B13" s="458"/>
      <c r="C13" s="34" t="s">
        <v>166</v>
      </c>
      <c r="D13" s="31">
        <f>+COUNTIF('02 Perguruan Tinggi'!$B$5:$B$1021,"PKS")</f>
        <v>12</v>
      </c>
      <c r="E13" s="455"/>
      <c r="F13" s="35">
        <v>0</v>
      </c>
      <c r="G13" s="32">
        <f>+COUNTIF('02 Perguruan Tinggi'!$K:$K,"2006 PKS")</f>
        <v>0</v>
      </c>
      <c r="H13" s="32">
        <f>+COUNTIF('02 Perguruan Tinggi'!$K:$K,"2010 PKS")</f>
        <v>0</v>
      </c>
      <c r="I13" s="32">
        <f>+COUNTIF('02 Perguruan Tinggi'!$K:$K,"2011 PKS")</f>
        <v>0</v>
      </c>
      <c r="J13" s="32">
        <f>+COUNTIF('02 Perguruan Tinggi'!$K:$K,"2012 PKS")</f>
        <v>0</v>
      </c>
      <c r="K13" s="32">
        <f>+COUNTIF('02 Perguruan Tinggi'!$K:$K,"2013 PKS")</f>
        <v>0</v>
      </c>
      <c r="L13" s="32">
        <f>+COUNTIF('02 Perguruan Tinggi'!$K:$K,"2014 PKS")</f>
        <v>2</v>
      </c>
      <c r="M13" s="32">
        <f>+COUNTIF('02 Perguruan Tinggi'!$K:$K,"2015 PKS")</f>
        <v>4</v>
      </c>
      <c r="N13" s="32">
        <f>+COUNTIF('02 Perguruan Tinggi'!$K:$K,"2016 PKS")</f>
        <v>6</v>
      </c>
      <c r="O13" s="455"/>
    </row>
    <row r="14" spans="1:15" s="23" customFormat="1" ht="15" customHeight="1" x14ac:dyDescent="0.2">
      <c r="A14" s="456"/>
      <c r="B14" s="459"/>
      <c r="C14" s="36" t="s">
        <v>236</v>
      </c>
      <c r="D14" s="37">
        <f>+COUNTIF('02 Perguruan Tinggi'!$B$5:$B$121,"ADD")</f>
        <v>0</v>
      </c>
      <c r="E14" s="456"/>
      <c r="F14" s="38">
        <v>0</v>
      </c>
      <c r="G14" s="38">
        <f>+COUNTIF('02 Perguruan Tinggi'!$K:$K,"2006 ADD")</f>
        <v>0</v>
      </c>
      <c r="H14" s="38">
        <f>+COUNTIF('02 Perguruan Tinggi'!$K:$K,"2010 ADD")</f>
        <v>0</v>
      </c>
      <c r="I14" s="38">
        <f>+COUNTIF('02 Perguruan Tinggi'!$K:$K,"2011 ADD")</f>
        <v>0</v>
      </c>
      <c r="J14" s="38">
        <f>+COUNTIF('02 Perguruan Tinggi'!$K:$K,"2012 ADD")</f>
        <v>0</v>
      </c>
      <c r="K14" s="38">
        <f>+COUNTIF('02 Perguruan Tinggi'!$K:$K,"2013 ADD")</f>
        <v>0</v>
      </c>
      <c r="L14" s="38">
        <f>+COUNTIF('02 Perguruan Tinggi'!$K:$K,"2014 ADD")</f>
        <v>0</v>
      </c>
      <c r="M14" s="38">
        <f>+COUNTIF('02 Perguruan Tinggi'!$K:$K,"2015 ADD")</f>
        <v>0</v>
      </c>
      <c r="N14" s="38">
        <f>+COUNTIF('02 Perguruan Tinggi'!$K:$K,"2016 ADD")</f>
        <v>0</v>
      </c>
      <c r="O14" s="456"/>
    </row>
    <row r="15" spans="1:15" s="23" customFormat="1" ht="15" customHeight="1" x14ac:dyDescent="0.2">
      <c r="A15" s="454" t="s">
        <v>623</v>
      </c>
      <c r="B15" s="457" t="s">
        <v>624</v>
      </c>
      <c r="C15" s="30" t="s">
        <v>50</v>
      </c>
      <c r="D15" s="31">
        <f>COUNTIF('03 Perusahaan'!$B$5:$B$1041,"MoU")</f>
        <v>53</v>
      </c>
      <c r="E15" s="460">
        <f>SUM(D15:D17)</f>
        <v>82</v>
      </c>
      <c r="F15" s="33">
        <v>0</v>
      </c>
      <c r="G15" s="32">
        <f>+COUNTIF('03 Perusahaan'!$K:$K,"2006 mOu")</f>
        <v>0</v>
      </c>
      <c r="H15" s="32">
        <f>+COUNTIF('03 Perusahaan'!$K:$K,"2010 mOu")</f>
        <v>0</v>
      </c>
      <c r="I15" s="32">
        <f>+COUNTIF('03 Perusahaan'!$K:$K,"2011 mOu")</f>
        <v>5</v>
      </c>
      <c r="J15" s="32">
        <f>+COUNTIF('03 Perusahaan'!$K:$K,"2012 mOu")</f>
        <v>6</v>
      </c>
      <c r="K15" s="32">
        <f>+COUNTIF('03 Perusahaan'!$K:$K,"2013 mOu")</f>
        <v>11</v>
      </c>
      <c r="L15" s="32">
        <f>+COUNTIF('03 Perusahaan'!$K:$K,"2014 mOu")</f>
        <v>13</v>
      </c>
      <c r="M15" s="32">
        <f>+COUNTIF('03 Perusahaan'!$K:$K,"2015 mOu")</f>
        <v>13</v>
      </c>
      <c r="N15" s="32">
        <f>+COUNTIF('03 Perusahaan'!$K:$K,"2016 mOu")</f>
        <v>5</v>
      </c>
      <c r="O15" s="460">
        <f>SUM(F15:M17)</f>
        <v>77</v>
      </c>
    </row>
    <row r="16" spans="1:15" s="23" customFormat="1" ht="15" customHeight="1" x14ac:dyDescent="0.2">
      <c r="A16" s="455"/>
      <c r="B16" s="458"/>
      <c r="C16" s="34" t="s">
        <v>166</v>
      </c>
      <c r="D16" s="31">
        <f>SUM(F16:M16)</f>
        <v>23</v>
      </c>
      <c r="E16" s="455"/>
      <c r="F16" s="35">
        <v>0</v>
      </c>
      <c r="G16" s="32">
        <f>+COUNTIF('03 Perusahaan'!$K:$K,"2006 PKS")</f>
        <v>0</v>
      </c>
      <c r="H16" s="32">
        <f>+COUNTIF('03 Perusahaan'!$K:$K,"2010 PKS")</f>
        <v>0</v>
      </c>
      <c r="I16" s="32">
        <f>+COUNTIF('03 Perusahaan'!$K:$K,"2011 PKS")</f>
        <v>3</v>
      </c>
      <c r="J16" s="32">
        <f>+COUNTIF('03 Perusahaan'!$K:$K,"2012 PKS")</f>
        <v>1</v>
      </c>
      <c r="K16" s="32">
        <f>+COUNTIF('03 Perusahaan'!$K:$K,"2013 PKS")</f>
        <v>0</v>
      </c>
      <c r="L16" s="32">
        <f>+COUNTIF('03 Perusahaan'!$K:$K,"2014 PKS")</f>
        <v>8</v>
      </c>
      <c r="M16" s="32">
        <f>+COUNTIF('03 Perusahaan'!$K:$K,"2015 PKS")</f>
        <v>11</v>
      </c>
      <c r="N16" s="32">
        <f>+COUNTIF('03 Perusahaan'!$K:$K,"2016 PKS")</f>
        <v>6</v>
      </c>
      <c r="O16" s="455"/>
    </row>
    <row r="17" spans="1:15" s="23" customFormat="1" ht="15" customHeight="1" x14ac:dyDescent="0.2">
      <c r="A17" s="456"/>
      <c r="B17" s="459"/>
      <c r="C17" s="36" t="s">
        <v>236</v>
      </c>
      <c r="D17" s="37">
        <f>COUNTIF('03 Perusahaan'!$B$5:$B$1041,"ADD")</f>
        <v>6</v>
      </c>
      <c r="E17" s="456"/>
      <c r="F17" s="38">
        <v>0</v>
      </c>
      <c r="G17" s="38">
        <f>+COUNTIF('03 Perusahaan'!$K:$K,"2006 ADD")</f>
        <v>0</v>
      </c>
      <c r="H17" s="38">
        <f>+COUNTIF('03 Perusahaan'!$K:$K,"2010 ADD")</f>
        <v>0</v>
      </c>
      <c r="I17" s="38">
        <f>+COUNTIF('03 Perusahaan'!$K:$K,"2011 ADD")</f>
        <v>0</v>
      </c>
      <c r="J17" s="38">
        <f>+COUNTIF('03 Perusahaan'!$K:$K,"2012 ADD")</f>
        <v>1</v>
      </c>
      <c r="K17" s="38">
        <f>+COUNTIF('03 Perusahaan'!$K:$K,"2013 ADD")</f>
        <v>1</v>
      </c>
      <c r="L17" s="38">
        <f>+COUNTIF('03 Perusahaan'!$K:$K,"2014 ADD")</f>
        <v>4</v>
      </c>
      <c r="M17" s="38">
        <f>+COUNTIF('03 Perusahaan'!$K:$K,"2015 ADD")</f>
        <v>0</v>
      </c>
      <c r="N17" s="38">
        <f>+COUNTIF('03 Perusahaan'!$K:$K,"2016 ADD")</f>
        <v>0</v>
      </c>
      <c r="O17" s="456"/>
    </row>
    <row r="18" spans="1:15" s="23" customFormat="1" ht="15" customHeight="1" x14ac:dyDescent="0.2">
      <c r="A18" s="454" t="s">
        <v>625</v>
      </c>
      <c r="B18" s="457" t="s">
        <v>626</v>
      </c>
      <c r="C18" s="30" t="s">
        <v>50</v>
      </c>
      <c r="D18" s="31">
        <f>COUNTIF('04 Lain-Lain'!$B$4:$B$1010,"MoU")</f>
        <v>20</v>
      </c>
      <c r="E18" s="460">
        <f>SUM(D18:D20)</f>
        <v>30</v>
      </c>
      <c r="F18" s="33">
        <v>0</v>
      </c>
      <c r="G18" s="32">
        <v>0</v>
      </c>
      <c r="H18" s="32">
        <v>0</v>
      </c>
      <c r="I18" s="32">
        <f>+COUNTIF('04 Lain-Lain'!$K:$K,"2011 mOu")</f>
        <v>18</v>
      </c>
      <c r="J18" s="32">
        <f>+COUNTIF('04 Lain-Lain'!$K:$K,"2012 mOu")</f>
        <v>0</v>
      </c>
      <c r="K18" s="32">
        <f>+COUNTIF('04 Lain-Lain'!$K:$K,"2013 mOu")</f>
        <v>2</v>
      </c>
      <c r="L18" s="32">
        <f>+COUNTIF('04 Lain-Lain'!$K:$K,"2014 mOu")</f>
        <v>0</v>
      </c>
      <c r="M18" s="32">
        <f>+COUNTIF('04 Lain-Lain'!$K:$K,"2015 mOu")</f>
        <v>0</v>
      </c>
      <c r="N18" s="32">
        <f>+COUNTIF('04 Lain-Lain'!$K:$K,"2016 mOu")</f>
        <v>0</v>
      </c>
      <c r="O18" s="460">
        <f>SUM(F18:M20)</f>
        <v>30</v>
      </c>
    </row>
    <row r="19" spans="1:15" s="23" customFormat="1" ht="15" customHeight="1" x14ac:dyDescent="0.2">
      <c r="A19" s="455"/>
      <c r="B19" s="458"/>
      <c r="C19" s="34" t="s">
        <v>166</v>
      </c>
      <c r="D19" s="31">
        <f>SUM(F19:M19)</f>
        <v>10</v>
      </c>
      <c r="E19" s="455"/>
      <c r="F19" s="35">
        <v>0</v>
      </c>
      <c r="G19" s="32">
        <v>0</v>
      </c>
      <c r="H19" s="32">
        <v>0</v>
      </c>
      <c r="I19" s="32">
        <v>1</v>
      </c>
      <c r="J19" s="32">
        <f>+COUNTIF('04 Lain-Lain'!$K:$K,"2012 PKS")</f>
        <v>0</v>
      </c>
      <c r="K19" s="32">
        <f>+COUNTIF('04 Lain-Lain'!$K:$K,"2013 PKS")</f>
        <v>0</v>
      </c>
      <c r="L19" s="32">
        <f>+COUNTIF('04 Lain-Lain'!$K:$K,"2014 PKS")</f>
        <v>9</v>
      </c>
      <c r="M19" s="32">
        <f>+COUNTIF('04 Lain-Lain'!$K:$K,"2015 PKS")</f>
        <v>0</v>
      </c>
      <c r="N19" s="32">
        <f>+COUNTIF('04 Lain-Lain'!$K:$K,"2016 PKS")</f>
        <v>0</v>
      </c>
      <c r="O19" s="455"/>
    </row>
    <row r="20" spans="1:15" s="23" customFormat="1" ht="15" customHeight="1" x14ac:dyDescent="0.2">
      <c r="A20" s="456"/>
      <c r="B20" s="459"/>
      <c r="C20" s="36" t="s">
        <v>236</v>
      </c>
      <c r="D20" s="31">
        <f>COUNTIF('04 Lain-Lain'!$B$4:$B$1010,"add")</f>
        <v>0</v>
      </c>
      <c r="E20" s="456"/>
      <c r="F20" s="38">
        <v>0</v>
      </c>
      <c r="G20" s="32">
        <v>0</v>
      </c>
      <c r="H20" s="32">
        <v>0</v>
      </c>
      <c r="I20" s="32">
        <f>+COUNTIF('04 Lain-Lain'!$K:$K,"2011 ADD")</f>
        <v>0</v>
      </c>
      <c r="J20" s="32">
        <f>+COUNTIF('04 Lain-Lain'!$K:$K,"2012 ADD")</f>
        <v>0</v>
      </c>
      <c r="K20" s="32">
        <f>+COUNTIF('04 Lain-Lain'!$K:$K,"2013 ADD")</f>
        <v>0</v>
      </c>
      <c r="L20" s="32">
        <f>+COUNTIF('04 Lain-Lain'!$K:$K,"2014 ADD")</f>
        <v>0</v>
      </c>
      <c r="M20" s="32">
        <f>+COUNTIF('04 Lain-Lain'!$K:$K,"2015 ADD")</f>
        <v>0</v>
      </c>
      <c r="N20" s="32">
        <f>+COUNTIF('04 Lain-Lain'!$K:$K,"2016 ADD")</f>
        <v>0</v>
      </c>
      <c r="O20" s="456"/>
    </row>
    <row r="21" spans="1:15" ht="18.75" customHeight="1" x14ac:dyDescent="0.3">
      <c r="A21" s="465" t="s">
        <v>498</v>
      </c>
      <c r="B21" s="466"/>
      <c r="C21" s="466"/>
      <c r="D21" s="466"/>
      <c r="E21" s="467"/>
      <c r="F21" s="29">
        <f t="shared" ref="F21:O21" si="0">SUM(F6:F20)</f>
        <v>1</v>
      </c>
      <c r="G21" s="29">
        <f t="shared" si="0"/>
        <v>2</v>
      </c>
      <c r="H21" s="29">
        <f t="shared" si="0"/>
        <v>0</v>
      </c>
      <c r="I21" s="29">
        <f t="shared" si="0"/>
        <v>61</v>
      </c>
      <c r="J21" s="29">
        <f>SUM(J6:J20)</f>
        <v>41</v>
      </c>
      <c r="K21" s="29">
        <f>SUM(K6:K20)</f>
        <v>66</v>
      </c>
      <c r="L21" s="29">
        <f>SUM(L6:L20)</f>
        <v>97</v>
      </c>
      <c r="M21" s="29">
        <f>SUM(M6:M20)</f>
        <v>91</v>
      </c>
      <c r="N21" s="29">
        <f>SUM(N6:N20)</f>
        <v>54</v>
      </c>
      <c r="O21" s="29">
        <f t="shared" si="0"/>
        <v>359</v>
      </c>
    </row>
    <row r="22" spans="1:15" ht="9" customHeight="1" x14ac:dyDescent="0.3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</row>
    <row r="23" spans="1:15" x14ac:dyDescent="0.3">
      <c r="A23" s="39"/>
    </row>
    <row r="24" spans="1:15" x14ac:dyDescent="0.3">
      <c r="A24" s="28"/>
      <c r="I24" s="452"/>
      <c r="J24" s="452"/>
      <c r="K24" s="52"/>
      <c r="L24" s="21" t="s">
        <v>3405</v>
      </c>
      <c r="N24" s="355"/>
    </row>
    <row r="25" spans="1:15" x14ac:dyDescent="0.3">
      <c r="A25" s="28"/>
      <c r="I25" s="355"/>
      <c r="J25" s="355"/>
      <c r="K25" s="355"/>
      <c r="N25" s="355"/>
    </row>
    <row r="26" spans="1:15" x14ac:dyDescent="0.3">
      <c r="A26" s="462" t="s">
        <v>3406</v>
      </c>
      <c r="B26" s="463"/>
      <c r="C26" s="464"/>
    </row>
    <row r="27" spans="1:15" x14ac:dyDescent="0.3">
      <c r="A27" s="51" t="s">
        <v>722</v>
      </c>
      <c r="B27" s="51" t="s">
        <v>50</v>
      </c>
      <c r="C27" s="51">
        <f>+N6+N9+N12+N15+N18</f>
        <v>26</v>
      </c>
    </row>
    <row r="28" spans="1:15" x14ac:dyDescent="0.3">
      <c r="A28" s="51" t="s">
        <v>723</v>
      </c>
      <c r="B28" s="51" t="s">
        <v>166</v>
      </c>
      <c r="C28" s="51">
        <f>+N7+N10+N13+N16+N19</f>
        <v>28</v>
      </c>
    </row>
    <row r="29" spans="1:15" x14ac:dyDescent="0.3">
      <c r="A29" s="51" t="s">
        <v>724</v>
      </c>
      <c r="B29" s="51" t="s">
        <v>236</v>
      </c>
      <c r="C29" s="51">
        <f>+N8+N11+N14+N17+N20</f>
        <v>0</v>
      </c>
    </row>
    <row r="30" spans="1:15" x14ac:dyDescent="0.3">
      <c r="A30" s="462" t="s">
        <v>725</v>
      </c>
      <c r="B30" s="464"/>
      <c r="C30" s="29">
        <f>SUM(C27:C29)</f>
        <v>54</v>
      </c>
    </row>
  </sheetData>
  <mergeCells count="31">
    <mergeCell ref="A26:C26"/>
    <mergeCell ref="A30:B30"/>
    <mergeCell ref="A21:E21"/>
    <mergeCell ref="E12:E14"/>
    <mergeCell ref="E15:E17"/>
    <mergeCell ref="E18:E20"/>
    <mergeCell ref="O12:O14"/>
    <mergeCell ref="O15:O17"/>
    <mergeCell ref="O18:O20"/>
    <mergeCell ref="A12:A14"/>
    <mergeCell ref="B12:B14"/>
    <mergeCell ref="A15:A17"/>
    <mergeCell ref="B15:B17"/>
    <mergeCell ref="A18:A20"/>
    <mergeCell ref="B18:B20"/>
    <mergeCell ref="F4:N4"/>
    <mergeCell ref="I24:J24"/>
    <mergeCell ref="A1:O1"/>
    <mergeCell ref="A2:O2"/>
    <mergeCell ref="A6:A8"/>
    <mergeCell ref="B6:B8"/>
    <mergeCell ref="O6:O8"/>
    <mergeCell ref="E4:E5"/>
    <mergeCell ref="C4:D5"/>
    <mergeCell ref="B4:B5"/>
    <mergeCell ref="E6:E8"/>
    <mergeCell ref="A4:A5"/>
    <mergeCell ref="A9:A11"/>
    <mergeCell ref="B9:B11"/>
    <mergeCell ref="O9:O11"/>
    <mergeCell ref="E9:E11"/>
  </mergeCells>
  <phoneticPr fontId="2" type="noConversion"/>
  <pageMargins left="1.33" right="0.75" top="0.55000000000000004" bottom="0.42" header="0.35" footer="0.22"/>
  <pageSetup paperSize="9" orientation="landscape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75"/>
  <sheetViews>
    <sheetView showGridLines="0" workbookViewId="0">
      <pane ySplit="1965" topLeftCell="A300" activePane="bottomLeft"/>
      <selection activeCell="D14" sqref="D14"/>
      <selection pane="bottomLeft" activeCell="A319" sqref="A319:XFD319"/>
    </sheetView>
  </sheetViews>
  <sheetFormatPr defaultRowHeight="12.75" x14ac:dyDescent="0.2"/>
  <cols>
    <col min="1" max="1" width="5" style="156" customWidth="1"/>
    <col min="2" max="2" width="30.7109375" style="385" customWidth="1"/>
    <col min="3" max="3" width="12.7109375" style="400" bestFit="1" customWidth="1"/>
    <col min="4" max="4" width="18.85546875" style="400" bestFit="1" customWidth="1"/>
    <col min="5" max="5" width="13.7109375" style="400" customWidth="1"/>
    <col min="6" max="6" width="12.5703125" style="171" bestFit="1" customWidth="1"/>
    <col min="7" max="7" width="19.7109375" style="171" hidden="1" customWidth="1"/>
    <col min="8" max="8" width="12.85546875" style="171" hidden="1" customWidth="1"/>
    <col min="9" max="9" width="19.85546875" style="385" customWidth="1"/>
    <col min="10" max="10" width="14.140625" style="171" customWidth="1"/>
    <col min="11" max="11" width="29.140625" style="171" customWidth="1"/>
    <col min="12" max="12" width="20.28515625" style="385" customWidth="1"/>
    <col min="13" max="13" width="14.85546875" style="171" customWidth="1"/>
    <col min="14" max="14" width="27.140625" style="171" bestFit="1" customWidth="1"/>
    <col min="15" max="15" width="21.85546875" style="385" customWidth="1"/>
    <col min="16" max="16" width="38.85546875" style="386" customWidth="1"/>
    <col min="17" max="17" width="23.42578125" style="387" customWidth="1"/>
    <col min="18" max="18" width="50.140625" style="171" customWidth="1"/>
    <col min="19" max="19" width="14.140625" style="370" customWidth="1"/>
    <col min="20" max="20" width="14.85546875" style="171" customWidth="1"/>
    <col min="21" max="16384" width="9.140625" style="171"/>
  </cols>
  <sheetData>
    <row r="1" spans="1:19" ht="28.5" x14ac:dyDescent="0.45">
      <c r="A1" s="468" t="s">
        <v>1502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</row>
    <row r="3" spans="1:19" s="167" customFormat="1" ht="15.75" x14ac:dyDescent="0.25">
      <c r="A3" s="469" t="s">
        <v>216</v>
      </c>
      <c r="B3" s="471" t="s">
        <v>1178</v>
      </c>
      <c r="C3" s="472" t="s">
        <v>1179</v>
      </c>
      <c r="D3" s="473" t="s">
        <v>1472</v>
      </c>
      <c r="E3" s="473" t="s">
        <v>1183</v>
      </c>
      <c r="F3" s="472" t="s">
        <v>1180</v>
      </c>
      <c r="G3" s="472"/>
      <c r="H3" s="472"/>
      <c r="I3" s="475" t="s">
        <v>1181</v>
      </c>
      <c r="J3" s="475"/>
      <c r="K3" s="475"/>
      <c r="L3" s="475" t="s">
        <v>1182</v>
      </c>
      <c r="M3" s="475"/>
      <c r="N3" s="475"/>
      <c r="O3" s="473" t="s">
        <v>1183</v>
      </c>
      <c r="P3" s="473" t="s">
        <v>2978</v>
      </c>
      <c r="Q3" s="479" t="s">
        <v>2922</v>
      </c>
      <c r="R3" s="480"/>
      <c r="S3" s="477" t="s">
        <v>2921</v>
      </c>
    </row>
    <row r="4" spans="1:19" s="167" customFormat="1" ht="15.75" customHeight="1" x14ac:dyDescent="0.25">
      <c r="A4" s="470"/>
      <c r="B4" s="471"/>
      <c r="C4" s="472"/>
      <c r="D4" s="474"/>
      <c r="E4" s="474"/>
      <c r="F4" s="383">
        <v>1</v>
      </c>
      <c r="G4" s="383">
        <v>2</v>
      </c>
      <c r="H4" s="383">
        <v>3</v>
      </c>
      <c r="I4" s="189" t="s">
        <v>1184</v>
      </c>
      <c r="J4" s="384" t="s">
        <v>1185</v>
      </c>
      <c r="K4" s="384" t="s">
        <v>1186</v>
      </c>
      <c r="L4" s="189" t="s">
        <v>1187</v>
      </c>
      <c r="M4" s="384" t="s">
        <v>1185</v>
      </c>
      <c r="N4" s="384" t="s">
        <v>1186</v>
      </c>
      <c r="O4" s="474"/>
      <c r="P4" s="474"/>
      <c r="Q4" s="481"/>
      <c r="R4" s="482"/>
      <c r="S4" s="478"/>
    </row>
    <row r="5" spans="1:19" ht="12.75" customHeight="1" x14ac:dyDescent="0.2">
      <c r="A5" s="230"/>
      <c r="B5" s="169"/>
      <c r="C5" s="170"/>
      <c r="D5" s="170"/>
      <c r="E5" s="170"/>
      <c r="F5" s="168"/>
      <c r="G5" s="168"/>
      <c r="H5" s="168"/>
      <c r="I5" s="169"/>
      <c r="J5" s="168"/>
      <c r="K5" s="168"/>
      <c r="L5" s="169"/>
      <c r="M5" s="168"/>
      <c r="N5" s="168"/>
      <c r="O5" s="169"/>
      <c r="P5" s="377"/>
      <c r="Q5" s="374"/>
    </row>
    <row r="6" spans="1:19" s="103" customFormat="1" ht="15" x14ac:dyDescent="0.2">
      <c r="A6" s="177"/>
      <c r="B6" s="173"/>
      <c r="C6" s="172"/>
      <c r="D6" s="172"/>
      <c r="E6" s="172"/>
      <c r="F6" s="388"/>
      <c r="G6" s="174"/>
      <c r="H6" s="174"/>
      <c r="I6" s="173"/>
      <c r="J6" s="174"/>
      <c r="K6" s="174"/>
      <c r="L6" s="173"/>
      <c r="M6" s="174"/>
      <c r="N6" s="174"/>
      <c r="O6" s="173"/>
      <c r="P6" s="378"/>
      <c r="Q6" s="375"/>
      <c r="S6" s="371"/>
    </row>
    <row r="7" spans="1:19" s="103" customFormat="1" ht="25.5" x14ac:dyDescent="0.2">
      <c r="A7" s="177">
        <v>1</v>
      </c>
      <c r="B7" s="173" t="s">
        <v>1480</v>
      </c>
      <c r="C7" s="175" t="s">
        <v>1478</v>
      </c>
      <c r="D7" s="176">
        <v>41625</v>
      </c>
      <c r="E7" s="176">
        <v>41641</v>
      </c>
      <c r="F7" s="174" t="s">
        <v>1473</v>
      </c>
      <c r="G7" s="174"/>
      <c r="H7" s="174"/>
      <c r="I7" s="173" t="s">
        <v>1474</v>
      </c>
      <c r="J7" s="174" t="s">
        <v>1475</v>
      </c>
      <c r="K7" s="389" t="s">
        <v>1479</v>
      </c>
      <c r="L7" s="173" t="s">
        <v>1476</v>
      </c>
      <c r="M7" s="174" t="s">
        <v>1493</v>
      </c>
      <c r="N7" s="389" t="s">
        <v>1492</v>
      </c>
      <c r="O7" s="173" t="s">
        <v>1477</v>
      </c>
      <c r="P7" s="378"/>
      <c r="Q7" s="375"/>
      <c r="R7" s="256">
        <v>41641</v>
      </c>
      <c r="S7" s="371"/>
    </row>
    <row r="8" spans="1:19" s="103" customFormat="1" ht="25.5" x14ac:dyDescent="0.2">
      <c r="A8" s="177">
        <f>+A7+1</f>
        <v>2</v>
      </c>
      <c r="B8" s="173" t="s">
        <v>1485</v>
      </c>
      <c r="C8" s="175" t="s">
        <v>1478</v>
      </c>
      <c r="D8" s="176">
        <v>41648</v>
      </c>
      <c r="E8" s="176">
        <v>41648</v>
      </c>
      <c r="F8" s="174" t="s">
        <v>1473</v>
      </c>
      <c r="G8" s="174"/>
      <c r="H8" s="174"/>
      <c r="I8" s="173" t="s">
        <v>1494</v>
      </c>
      <c r="J8" s="174" t="s">
        <v>1495</v>
      </c>
      <c r="K8" s="390" t="s">
        <v>1496</v>
      </c>
      <c r="L8" s="173" t="s">
        <v>1488</v>
      </c>
      <c r="M8" s="174" t="s">
        <v>1490</v>
      </c>
      <c r="N8" s="389" t="s">
        <v>1491</v>
      </c>
      <c r="O8" s="173" t="s">
        <v>1489</v>
      </c>
      <c r="P8" s="378"/>
      <c r="Q8" s="375"/>
      <c r="R8" s="256">
        <v>41641</v>
      </c>
      <c r="S8" s="371"/>
    </row>
    <row r="9" spans="1:19" s="103" customFormat="1" ht="25.5" x14ac:dyDescent="0.2">
      <c r="A9" s="177">
        <f t="shared" ref="A9:A72" si="0">+A8+1</f>
        <v>3</v>
      </c>
      <c r="B9" s="173" t="s">
        <v>1485</v>
      </c>
      <c r="C9" s="172" t="s">
        <v>1487</v>
      </c>
      <c r="D9" s="176">
        <v>41648</v>
      </c>
      <c r="E9" s="176">
        <v>41648</v>
      </c>
      <c r="F9" s="174" t="s">
        <v>1473</v>
      </c>
      <c r="G9" s="174"/>
      <c r="H9" s="174"/>
      <c r="I9" s="173" t="s">
        <v>1494</v>
      </c>
      <c r="J9" s="174" t="s">
        <v>1495</v>
      </c>
      <c r="K9" s="390" t="s">
        <v>1496</v>
      </c>
      <c r="L9" s="173" t="s">
        <v>1488</v>
      </c>
      <c r="M9" s="174" t="s">
        <v>1490</v>
      </c>
      <c r="N9" s="389" t="s">
        <v>1491</v>
      </c>
      <c r="O9" s="173" t="s">
        <v>1489</v>
      </c>
      <c r="P9" s="378"/>
      <c r="Q9" s="375"/>
      <c r="R9" s="256">
        <v>41641</v>
      </c>
      <c r="S9" s="371"/>
    </row>
    <row r="10" spans="1:19" s="156" customFormat="1" ht="25.5" x14ac:dyDescent="0.2">
      <c r="A10" s="177">
        <f t="shared" si="0"/>
        <v>4</v>
      </c>
      <c r="B10" s="173" t="s">
        <v>1497</v>
      </c>
      <c r="C10" s="172" t="s">
        <v>1486</v>
      </c>
      <c r="D10" s="177"/>
      <c r="E10" s="255">
        <v>41640</v>
      </c>
      <c r="F10" s="174" t="s">
        <v>1473</v>
      </c>
      <c r="G10" s="174"/>
      <c r="H10" s="179"/>
      <c r="I10" s="178"/>
      <c r="J10" s="179"/>
      <c r="K10" s="180"/>
      <c r="L10" s="178" t="s">
        <v>1498</v>
      </c>
      <c r="M10" s="179" t="s">
        <v>1499</v>
      </c>
      <c r="N10" s="389" t="s">
        <v>1500</v>
      </c>
      <c r="O10" s="178"/>
      <c r="P10" s="379"/>
      <c r="Q10" s="376"/>
      <c r="R10" s="256">
        <v>41641</v>
      </c>
      <c r="S10" s="372"/>
    </row>
    <row r="11" spans="1:19" s="156" customFormat="1" ht="25.5" x14ac:dyDescent="0.2">
      <c r="A11" s="177">
        <f t="shared" si="0"/>
        <v>5</v>
      </c>
      <c r="B11" s="173" t="s">
        <v>1497</v>
      </c>
      <c r="C11" s="172" t="s">
        <v>1487</v>
      </c>
      <c r="D11" s="177"/>
      <c r="E11" s="255">
        <v>41640</v>
      </c>
      <c r="F11" s="174" t="s">
        <v>1473</v>
      </c>
      <c r="G11" s="179"/>
      <c r="H11" s="179"/>
      <c r="I11" s="178"/>
      <c r="J11" s="179"/>
      <c r="K11" s="179"/>
      <c r="L11" s="178" t="s">
        <v>1498</v>
      </c>
      <c r="M11" s="179" t="s">
        <v>1499</v>
      </c>
      <c r="N11" s="389" t="s">
        <v>1500</v>
      </c>
      <c r="O11" s="178"/>
      <c r="P11" s="379"/>
      <c r="Q11" s="376"/>
      <c r="R11" s="256">
        <v>41641</v>
      </c>
      <c r="S11" s="372"/>
    </row>
    <row r="12" spans="1:19" s="156" customFormat="1" ht="25.5" x14ac:dyDescent="0.2">
      <c r="A12" s="177">
        <f t="shared" si="0"/>
        <v>6</v>
      </c>
      <c r="B12" s="173" t="s">
        <v>1501</v>
      </c>
      <c r="C12" s="172" t="s">
        <v>1486</v>
      </c>
      <c r="D12" s="177"/>
      <c r="E12" s="255">
        <v>41640</v>
      </c>
      <c r="F12" s="174" t="s">
        <v>1473</v>
      </c>
      <c r="G12" s="179"/>
      <c r="H12" s="179"/>
      <c r="I12" s="178"/>
      <c r="J12" s="179"/>
      <c r="K12" s="181"/>
      <c r="L12" s="178" t="s">
        <v>1498</v>
      </c>
      <c r="M12" s="179" t="s">
        <v>1499</v>
      </c>
      <c r="N12" s="389" t="s">
        <v>1500</v>
      </c>
      <c r="O12" s="178"/>
      <c r="P12" s="379"/>
      <c r="Q12" s="376"/>
      <c r="R12" s="256">
        <v>41641</v>
      </c>
      <c r="S12" s="372"/>
    </row>
    <row r="13" spans="1:19" s="156" customFormat="1" ht="25.5" x14ac:dyDescent="0.2">
      <c r="A13" s="177">
        <f t="shared" si="0"/>
        <v>7</v>
      </c>
      <c r="B13" s="173" t="s">
        <v>1501</v>
      </c>
      <c r="C13" s="172" t="s">
        <v>1487</v>
      </c>
      <c r="D13" s="177"/>
      <c r="E13" s="255">
        <v>41640</v>
      </c>
      <c r="F13" s="174" t="s">
        <v>1473</v>
      </c>
      <c r="G13" s="179"/>
      <c r="H13" s="179"/>
      <c r="I13" s="178"/>
      <c r="J13" s="179"/>
      <c r="K13" s="180"/>
      <c r="L13" s="178" t="s">
        <v>1498</v>
      </c>
      <c r="M13" s="179" t="s">
        <v>1499</v>
      </c>
      <c r="N13" s="389" t="s">
        <v>1500</v>
      </c>
      <c r="O13" s="178"/>
      <c r="P13" s="379"/>
      <c r="Q13" s="376"/>
      <c r="R13" s="256">
        <v>41641</v>
      </c>
      <c r="S13" s="372"/>
    </row>
    <row r="14" spans="1:19" s="156" customFormat="1" ht="38.25" x14ac:dyDescent="0.2">
      <c r="A14" s="177">
        <f t="shared" si="0"/>
        <v>8</v>
      </c>
      <c r="B14" s="183" t="s">
        <v>1503</v>
      </c>
      <c r="C14" s="175" t="s">
        <v>1478</v>
      </c>
      <c r="D14" s="257">
        <v>41624</v>
      </c>
      <c r="E14" s="188">
        <v>41648</v>
      </c>
      <c r="F14" s="184" t="s">
        <v>1505</v>
      </c>
      <c r="G14" s="184"/>
      <c r="H14" s="184"/>
      <c r="I14" s="178" t="s">
        <v>1506</v>
      </c>
      <c r="J14" s="179" t="s">
        <v>1507</v>
      </c>
      <c r="K14" s="391"/>
      <c r="L14" s="183" t="s">
        <v>1513</v>
      </c>
      <c r="M14" s="184" t="s">
        <v>1508</v>
      </c>
      <c r="N14" s="391" t="s">
        <v>1509</v>
      </c>
      <c r="O14" s="183" t="s">
        <v>1510</v>
      </c>
      <c r="P14" s="379"/>
      <c r="Q14" s="376"/>
      <c r="S14" s="372"/>
    </row>
    <row r="15" spans="1:19" s="156" customFormat="1" ht="38.25" x14ac:dyDescent="0.2">
      <c r="A15" s="177">
        <f t="shared" si="0"/>
        <v>9</v>
      </c>
      <c r="B15" s="183" t="s">
        <v>1504</v>
      </c>
      <c r="C15" s="175" t="s">
        <v>1478</v>
      </c>
      <c r="D15" s="257">
        <v>41624</v>
      </c>
      <c r="E15" s="188">
        <v>41648</v>
      </c>
      <c r="F15" s="184" t="s">
        <v>1505</v>
      </c>
      <c r="G15" s="184"/>
      <c r="H15" s="184"/>
      <c r="I15" s="183" t="s">
        <v>1512</v>
      </c>
      <c r="J15" s="184" t="s">
        <v>1511</v>
      </c>
      <c r="K15" s="391"/>
      <c r="L15" s="183" t="s">
        <v>1513</v>
      </c>
      <c r="M15" s="184" t="s">
        <v>1508</v>
      </c>
      <c r="N15" s="391" t="s">
        <v>1509</v>
      </c>
      <c r="O15" s="183" t="s">
        <v>1510</v>
      </c>
      <c r="P15" s="379"/>
      <c r="Q15" s="376"/>
      <c r="S15" s="372"/>
    </row>
    <row r="16" spans="1:19" s="156" customFormat="1" ht="25.5" x14ac:dyDescent="0.2">
      <c r="A16" s="177">
        <f t="shared" si="0"/>
        <v>10</v>
      </c>
      <c r="B16" s="183" t="s">
        <v>1514</v>
      </c>
      <c r="C16" s="172" t="s">
        <v>1486</v>
      </c>
      <c r="D16" s="182"/>
      <c r="E16" s="258">
        <v>41640</v>
      </c>
      <c r="F16" s="184" t="s">
        <v>1505</v>
      </c>
      <c r="G16" s="184"/>
      <c r="H16" s="184"/>
      <c r="I16" s="183" t="s">
        <v>1515</v>
      </c>
      <c r="J16" s="184" t="s">
        <v>1516</v>
      </c>
      <c r="K16" s="391"/>
      <c r="L16" s="183" t="s">
        <v>1517</v>
      </c>
      <c r="M16" s="184" t="s">
        <v>1518</v>
      </c>
      <c r="N16" s="391" t="s">
        <v>1519</v>
      </c>
      <c r="O16" s="183"/>
      <c r="P16" s="379"/>
      <c r="Q16" s="376"/>
      <c r="R16" s="259">
        <v>41654</v>
      </c>
      <c r="S16" s="372"/>
    </row>
    <row r="17" spans="1:19" s="156" customFormat="1" x14ac:dyDescent="0.2">
      <c r="A17" s="177">
        <f t="shared" si="0"/>
        <v>11</v>
      </c>
      <c r="B17" s="183" t="s">
        <v>1520</v>
      </c>
      <c r="C17" s="175" t="s">
        <v>1478</v>
      </c>
      <c r="D17" s="188">
        <v>41579</v>
      </c>
      <c r="E17" s="188">
        <v>41642</v>
      </c>
      <c r="F17" s="184" t="s">
        <v>1505</v>
      </c>
      <c r="G17" s="184"/>
      <c r="H17" s="184"/>
      <c r="I17" s="183"/>
      <c r="J17" s="184"/>
      <c r="K17" s="391"/>
      <c r="L17" s="183" t="s">
        <v>1505</v>
      </c>
      <c r="M17" s="184"/>
      <c r="N17" s="391"/>
      <c r="O17" s="183"/>
      <c r="P17" s="379"/>
      <c r="Q17" s="376"/>
      <c r="R17" s="156" t="s">
        <v>430</v>
      </c>
      <c r="S17" s="372"/>
    </row>
    <row r="18" spans="1:19" s="156" customFormat="1" x14ac:dyDescent="0.2">
      <c r="A18" s="177">
        <f t="shared" si="0"/>
        <v>12</v>
      </c>
      <c r="B18" s="183" t="s">
        <v>1520</v>
      </c>
      <c r="C18" s="261" t="s">
        <v>1530</v>
      </c>
      <c r="D18" s="188">
        <v>41589</v>
      </c>
      <c r="E18" s="188">
        <v>41642</v>
      </c>
      <c r="F18" s="184" t="s">
        <v>1505</v>
      </c>
      <c r="G18" s="184"/>
      <c r="H18" s="184"/>
      <c r="I18" s="183"/>
      <c r="J18" s="184"/>
      <c r="K18" s="391"/>
      <c r="L18" s="183" t="s">
        <v>1505</v>
      </c>
      <c r="M18" s="184"/>
      <c r="N18" s="391"/>
      <c r="O18" s="183"/>
      <c r="P18" s="379"/>
      <c r="Q18" s="376"/>
      <c r="S18" s="372"/>
    </row>
    <row r="19" spans="1:19" s="156" customFormat="1" x14ac:dyDescent="0.2">
      <c r="A19" s="177">
        <f t="shared" si="0"/>
        <v>13</v>
      </c>
      <c r="B19" s="183" t="s">
        <v>1520</v>
      </c>
      <c r="C19" s="261" t="s">
        <v>1530</v>
      </c>
      <c r="D19" s="188">
        <v>41589</v>
      </c>
      <c r="E19" s="188">
        <v>41642</v>
      </c>
      <c r="F19" s="184" t="s">
        <v>1505</v>
      </c>
      <c r="G19" s="184"/>
      <c r="H19" s="184"/>
      <c r="I19" s="183"/>
      <c r="J19" s="184"/>
      <c r="K19" s="391"/>
      <c r="L19" s="183" t="s">
        <v>1505</v>
      </c>
      <c r="M19" s="184"/>
      <c r="N19" s="391"/>
      <c r="O19" s="183"/>
      <c r="P19" s="379"/>
      <c r="Q19" s="376"/>
      <c r="S19" s="372"/>
    </row>
    <row r="20" spans="1:19" s="156" customFormat="1" x14ac:dyDescent="0.2">
      <c r="A20" s="177">
        <f t="shared" si="0"/>
        <v>14</v>
      </c>
      <c r="B20" s="183" t="s">
        <v>1531</v>
      </c>
      <c r="C20" s="261" t="s">
        <v>1478</v>
      </c>
      <c r="D20" s="188">
        <v>41620</v>
      </c>
      <c r="E20" s="188">
        <v>41652</v>
      </c>
      <c r="F20" s="184" t="s">
        <v>1535</v>
      </c>
      <c r="G20" s="184"/>
      <c r="H20" s="184"/>
      <c r="I20" s="191"/>
      <c r="J20" s="183"/>
      <c r="K20" s="392"/>
      <c r="L20" s="183" t="s">
        <v>1536</v>
      </c>
      <c r="M20" s="184" t="s">
        <v>1537</v>
      </c>
      <c r="N20" s="391"/>
      <c r="O20" s="183"/>
      <c r="P20" s="379"/>
      <c r="Q20" s="376"/>
      <c r="R20" s="259">
        <v>41659</v>
      </c>
      <c r="S20" s="372"/>
    </row>
    <row r="21" spans="1:19" s="156" customFormat="1" ht="25.5" x14ac:dyDescent="0.2">
      <c r="A21" s="177">
        <f t="shared" si="0"/>
        <v>15</v>
      </c>
      <c r="B21" s="183" t="s">
        <v>1480</v>
      </c>
      <c r="C21" s="261" t="s">
        <v>1478</v>
      </c>
      <c r="D21" s="182"/>
      <c r="E21" s="188"/>
      <c r="F21" s="184" t="s">
        <v>1535</v>
      </c>
      <c r="G21" s="184"/>
      <c r="H21" s="184"/>
      <c r="I21" s="191" t="s">
        <v>1538</v>
      </c>
      <c r="J21" s="183" t="s">
        <v>1539</v>
      </c>
      <c r="K21" s="392" t="s">
        <v>1540</v>
      </c>
      <c r="L21" s="183" t="s">
        <v>1535</v>
      </c>
      <c r="M21" s="184"/>
      <c r="N21" s="391"/>
      <c r="O21" s="183"/>
      <c r="P21" s="379"/>
      <c r="Q21" s="376"/>
      <c r="S21" s="372"/>
    </row>
    <row r="22" spans="1:19" s="156" customFormat="1" x14ac:dyDescent="0.2">
      <c r="A22" s="177">
        <f t="shared" si="0"/>
        <v>16</v>
      </c>
      <c r="B22" s="183" t="s">
        <v>1541</v>
      </c>
      <c r="C22" s="261" t="s">
        <v>1478</v>
      </c>
      <c r="D22" s="182"/>
      <c r="E22" s="188"/>
      <c r="F22" s="184"/>
      <c r="G22" s="184"/>
      <c r="H22" s="184"/>
      <c r="I22" s="191" t="s">
        <v>1542</v>
      </c>
      <c r="J22" s="183" t="s">
        <v>1543</v>
      </c>
      <c r="K22" s="392" t="s">
        <v>1544</v>
      </c>
      <c r="L22" s="183" t="s">
        <v>1545</v>
      </c>
      <c r="M22" s="184"/>
      <c r="N22" s="391"/>
      <c r="O22" s="183"/>
      <c r="P22" s="379"/>
      <c r="Q22" s="376"/>
      <c r="S22" s="372"/>
    </row>
    <row r="23" spans="1:19" s="156" customFormat="1" x14ac:dyDescent="0.2">
      <c r="A23" s="177">
        <f t="shared" si="0"/>
        <v>17</v>
      </c>
      <c r="B23" s="183" t="s">
        <v>1541</v>
      </c>
      <c r="C23" s="182" t="s">
        <v>1487</v>
      </c>
      <c r="D23" s="182"/>
      <c r="E23" s="188"/>
      <c r="F23" s="184"/>
      <c r="G23" s="184"/>
      <c r="H23" s="184"/>
      <c r="I23" s="191" t="s">
        <v>1542</v>
      </c>
      <c r="J23" s="183" t="s">
        <v>1543</v>
      </c>
      <c r="K23" s="392" t="s">
        <v>1544</v>
      </c>
      <c r="L23" s="183"/>
      <c r="M23" s="184"/>
      <c r="N23" s="180"/>
      <c r="O23" s="183"/>
      <c r="P23" s="379"/>
      <c r="Q23" s="376"/>
      <c r="S23" s="372"/>
    </row>
    <row r="24" spans="1:19" s="156" customFormat="1" x14ac:dyDescent="0.2">
      <c r="A24" s="177">
        <f t="shared" si="0"/>
        <v>18</v>
      </c>
      <c r="B24" s="183" t="s">
        <v>1550</v>
      </c>
      <c r="C24" s="261" t="s">
        <v>1478</v>
      </c>
      <c r="D24" s="188">
        <v>41663</v>
      </c>
      <c r="E24" s="188">
        <v>41676</v>
      </c>
      <c r="F24" s="184"/>
      <c r="G24" s="184"/>
      <c r="H24" s="184"/>
      <c r="I24" s="191" t="s">
        <v>1551</v>
      </c>
      <c r="J24" s="183" t="s">
        <v>1552</v>
      </c>
      <c r="K24" s="392"/>
      <c r="L24" s="183" t="s">
        <v>1553</v>
      </c>
      <c r="M24" s="184" t="s">
        <v>1554</v>
      </c>
      <c r="N24" s="171" t="s">
        <v>1560</v>
      </c>
      <c r="O24" s="183"/>
      <c r="P24" s="379"/>
      <c r="Q24" s="376"/>
      <c r="S24" s="372"/>
    </row>
    <row r="25" spans="1:19" s="156" customFormat="1" ht="25.5" x14ac:dyDescent="0.2">
      <c r="A25" s="177">
        <f t="shared" si="0"/>
        <v>19</v>
      </c>
      <c r="B25" s="183" t="s">
        <v>420</v>
      </c>
      <c r="C25" s="261" t="s">
        <v>1478</v>
      </c>
      <c r="D25" s="188">
        <v>41891</v>
      </c>
      <c r="E25" s="188">
        <v>41681</v>
      </c>
      <c r="F25" s="184"/>
      <c r="G25" s="184"/>
      <c r="H25" s="184"/>
      <c r="I25" s="191" t="s">
        <v>1561</v>
      </c>
      <c r="J25" s="183" t="s">
        <v>1562</v>
      </c>
      <c r="K25" s="392"/>
      <c r="L25" s="183" t="s">
        <v>1563</v>
      </c>
      <c r="M25" s="184" t="s">
        <v>1565</v>
      </c>
      <c r="N25" s="391" t="s">
        <v>1564</v>
      </c>
      <c r="O25" s="183"/>
      <c r="P25" s="379"/>
      <c r="Q25" s="376"/>
      <c r="R25" s="259">
        <v>41652</v>
      </c>
      <c r="S25" s="372"/>
    </row>
    <row r="26" spans="1:19" s="156" customFormat="1" x14ac:dyDescent="0.2">
      <c r="A26" s="177">
        <f t="shared" si="0"/>
        <v>20</v>
      </c>
      <c r="B26" s="183" t="s">
        <v>1567</v>
      </c>
      <c r="C26" s="261" t="s">
        <v>1478</v>
      </c>
      <c r="D26" s="188">
        <v>41674</v>
      </c>
      <c r="E26" s="188">
        <v>41683</v>
      </c>
      <c r="F26" s="184"/>
      <c r="G26" s="184"/>
      <c r="H26" s="184"/>
      <c r="I26" s="191"/>
      <c r="J26" s="183"/>
      <c r="K26" s="392"/>
      <c r="L26" s="183" t="s">
        <v>1577</v>
      </c>
      <c r="M26" s="184" t="s">
        <v>1578</v>
      </c>
      <c r="N26" s="391" t="s">
        <v>1576</v>
      </c>
      <c r="O26" s="183"/>
      <c r="P26" s="379"/>
      <c r="Q26" s="376"/>
      <c r="R26" s="259">
        <v>41652</v>
      </c>
      <c r="S26" s="372"/>
    </row>
    <row r="27" spans="1:19" s="156" customFormat="1" x14ac:dyDescent="0.2">
      <c r="A27" s="177">
        <f t="shared" si="0"/>
        <v>21</v>
      </c>
      <c r="B27" s="183" t="s">
        <v>1570</v>
      </c>
      <c r="C27" s="261" t="s">
        <v>1478</v>
      </c>
      <c r="D27" s="188">
        <v>41674</v>
      </c>
      <c r="E27" s="188">
        <v>41683</v>
      </c>
      <c r="F27" s="198"/>
      <c r="G27" s="184"/>
      <c r="H27" s="184"/>
      <c r="I27" s="191"/>
      <c r="J27" s="183"/>
      <c r="K27" s="392"/>
      <c r="L27" s="183" t="s">
        <v>1577</v>
      </c>
      <c r="M27" s="184" t="s">
        <v>1578</v>
      </c>
      <c r="N27" s="391" t="s">
        <v>1576</v>
      </c>
      <c r="O27" s="183"/>
      <c r="P27" s="379"/>
      <c r="Q27" s="376"/>
      <c r="R27" s="259">
        <v>41652</v>
      </c>
      <c r="S27" s="372"/>
    </row>
    <row r="28" spans="1:19" s="156" customFormat="1" x14ac:dyDescent="0.2">
      <c r="A28" s="177">
        <f t="shared" si="0"/>
        <v>22</v>
      </c>
      <c r="B28" s="183" t="s">
        <v>1573</v>
      </c>
      <c r="C28" s="261" t="s">
        <v>1478</v>
      </c>
      <c r="D28" s="188">
        <v>41674</v>
      </c>
      <c r="E28" s="188">
        <v>41683</v>
      </c>
      <c r="F28" s="184"/>
      <c r="G28" s="184"/>
      <c r="H28" s="184"/>
      <c r="I28" s="191"/>
      <c r="J28" s="183"/>
      <c r="K28" s="392"/>
      <c r="L28" s="183" t="s">
        <v>1577</v>
      </c>
      <c r="M28" s="184" t="s">
        <v>1578</v>
      </c>
      <c r="N28" s="391" t="s">
        <v>1576</v>
      </c>
      <c r="O28" s="183"/>
      <c r="P28" s="379"/>
      <c r="Q28" s="376"/>
      <c r="R28" s="259">
        <v>41652</v>
      </c>
      <c r="S28" s="372"/>
    </row>
    <row r="29" spans="1:19" s="103" customFormat="1" x14ac:dyDescent="0.2">
      <c r="A29" s="177">
        <f t="shared" si="0"/>
        <v>23</v>
      </c>
      <c r="B29" s="183" t="s">
        <v>1570</v>
      </c>
      <c r="C29" s="261" t="s">
        <v>1530</v>
      </c>
      <c r="D29" s="188">
        <v>41674</v>
      </c>
      <c r="E29" s="188">
        <v>41683</v>
      </c>
      <c r="F29" s="198"/>
      <c r="G29" s="184"/>
      <c r="H29" s="184"/>
      <c r="I29" s="191"/>
      <c r="J29" s="183"/>
      <c r="K29" s="392"/>
      <c r="L29" s="183" t="s">
        <v>1577</v>
      </c>
      <c r="M29" s="184" t="s">
        <v>1578</v>
      </c>
      <c r="N29" s="391" t="s">
        <v>1576</v>
      </c>
      <c r="O29" s="183"/>
      <c r="P29" s="379"/>
      <c r="Q29" s="376"/>
      <c r="R29" s="259">
        <v>41694</v>
      </c>
      <c r="S29" s="371"/>
    </row>
    <row r="30" spans="1:19" s="156" customFormat="1" x14ac:dyDescent="0.2">
      <c r="A30" s="177">
        <f t="shared" si="0"/>
        <v>24</v>
      </c>
      <c r="B30" s="183" t="s">
        <v>1573</v>
      </c>
      <c r="C30" s="261" t="s">
        <v>1530</v>
      </c>
      <c r="D30" s="188">
        <v>41674</v>
      </c>
      <c r="E30" s="188">
        <v>41683</v>
      </c>
      <c r="F30" s="184"/>
      <c r="G30" s="184"/>
      <c r="H30" s="184"/>
      <c r="I30" s="191"/>
      <c r="J30" s="183"/>
      <c r="K30" s="392"/>
      <c r="L30" s="183" t="s">
        <v>1577</v>
      </c>
      <c r="M30" s="184" t="s">
        <v>1578</v>
      </c>
      <c r="N30" s="391" t="s">
        <v>1576</v>
      </c>
      <c r="O30" s="183"/>
      <c r="P30" s="379"/>
      <c r="Q30" s="376"/>
      <c r="R30" s="259">
        <v>41694</v>
      </c>
      <c r="S30" s="372"/>
    </row>
    <row r="31" spans="1:19" s="156" customFormat="1" x14ac:dyDescent="0.2">
      <c r="A31" s="177">
        <f t="shared" si="0"/>
        <v>25</v>
      </c>
      <c r="B31" s="183" t="s">
        <v>865</v>
      </c>
      <c r="C31" s="261" t="s">
        <v>1478</v>
      </c>
      <c r="D31" s="188">
        <v>41676</v>
      </c>
      <c r="E31" s="188">
        <v>41694</v>
      </c>
      <c r="F31" s="184"/>
      <c r="G31" s="184"/>
      <c r="H31" s="184"/>
      <c r="I31" s="191"/>
      <c r="J31" s="183"/>
      <c r="K31" s="392"/>
      <c r="L31" s="183" t="s">
        <v>1594</v>
      </c>
      <c r="M31" s="184"/>
      <c r="N31" s="391"/>
      <c r="O31" s="183"/>
      <c r="P31" s="379"/>
      <c r="Q31" s="376"/>
      <c r="R31" s="259">
        <v>41694</v>
      </c>
      <c r="S31" s="372"/>
    </row>
    <row r="32" spans="1:19" s="103" customFormat="1" ht="25.5" x14ac:dyDescent="0.2">
      <c r="A32" s="177">
        <f t="shared" si="0"/>
        <v>26</v>
      </c>
      <c r="B32" s="173" t="s">
        <v>1480</v>
      </c>
      <c r="C32" s="175" t="s">
        <v>1530</v>
      </c>
      <c r="D32" s="176">
        <v>41684</v>
      </c>
      <c r="E32" s="176">
        <v>41684</v>
      </c>
      <c r="F32" s="174" t="s">
        <v>1473</v>
      </c>
      <c r="G32" s="174"/>
      <c r="H32" s="174"/>
      <c r="I32" s="173" t="s">
        <v>1474</v>
      </c>
      <c r="J32" s="174" t="s">
        <v>1475</v>
      </c>
      <c r="K32" s="389" t="s">
        <v>1479</v>
      </c>
      <c r="L32" s="173" t="s">
        <v>1476</v>
      </c>
      <c r="M32" s="174" t="s">
        <v>1493</v>
      </c>
      <c r="N32" s="389" t="s">
        <v>1492</v>
      </c>
      <c r="O32" s="173" t="s">
        <v>1477</v>
      </c>
      <c r="P32" s="378"/>
      <c r="Q32" s="375"/>
      <c r="R32" s="256"/>
      <c r="S32" s="371"/>
    </row>
    <row r="33" spans="1:19" s="156" customFormat="1" x14ac:dyDescent="0.2">
      <c r="A33" s="177">
        <f t="shared" si="0"/>
        <v>27</v>
      </c>
      <c r="B33" s="173" t="s">
        <v>1598</v>
      </c>
      <c r="C33" s="182" t="s">
        <v>1599</v>
      </c>
      <c r="D33" s="182"/>
      <c r="E33" s="188"/>
      <c r="F33" s="198"/>
      <c r="G33" s="184"/>
      <c r="H33" s="184"/>
      <c r="I33" s="191"/>
      <c r="J33" s="183"/>
      <c r="K33" s="392"/>
      <c r="L33" s="183" t="s">
        <v>1600</v>
      </c>
      <c r="M33" s="184" t="s">
        <v>1601</v>
      </c>
      <c r="N33" s="391" t="s">
        <v>1602</v>
      </c>
      <c r="O33" s="183"/>
      <c r="P33" s="379"/>
      <c r="Q33" s="376"/>
      <c r="S33" s="372"/>
    </row>
    <row r="34" spans="1:19" s="156" customFormat="1" ht="25.5" x14ac:dyDescent="0.2">
      <c r="A34" s="177">
        <f t="shared" si="0"/>
        <v>28</v>
      </c>
      <c r="B34" s="178" t="s">
        <v>1603</v>
      </c>
      <c r="C34" s="261" t="s">
        <v>1478</v>
      </c>
      <c r="D34" s="182" t="s">
        <v>1608</v>
      </c>
      <c r="E34" s="188"/>
      <c r="F34" s="184" t="s">
        <v>1604</v>
      </c>
      <c r="G34" s="184"/>
      <c r="H34" s="184"/>
      <c r="I34" s="191"/>
      <c r="J34" s="183"/>
      <c r="K34" s="392"/>
      <c r="L34" s="183" t="s">
        <v>1605</v>
      </c>
      <c r="M34" s="184" t="s">
        <v>1606</v>
      </c>
      <c r="N34" s="391" t="s">
        <v>1607</v>
      </c>
      <c r="O34" s="183"/>
      <c r="P34" s="379"/>
      <c r="Q34" s="376"/>
      <c r="S34" s="372"/>
    </row>
    <row r="35" spans="1:19" s="156" customFormat="1" ht="25.5" x14ac:dyDescent="0.2">
      <c r="A35" s="177">
        <f t="shared" si="0"/>
        <v>29</v>
      </c>
      <c r="B35" s="173" t="s">
        <v>1609</v>
      </c>
      <c r="C35" s="182" t="s">
        <v>1599</v>
      </c>
      <c r="D35" s="182" t="s">
        <v>1610</v>
      </c>
      <c r="E35" s="188" t="s">
        <v>1611</v>
      </c>
      <c r="F35" s="184"/>
      <c r="G35" s="184"/>
      <c r="H35" s="184"/>
      <c r="I35" s="191" t="s">
        <v>1613</v>
      </c>
      <c r="J35" s="183" t="s">
        <v>1612</v>
      </c>
      <c r="K35" s="392"/>
      <c r="L35" s="183" t="s">
        <v>1615</v>
      </c>
      <c r="M35" s="183" t="s">
        <v>1614</v>
      </c>
      <c r="N35" s="392" t="s">
        <v>1616</v>
      </c>
      <c r="O35" s="183"/>
      <c r="P35" s="379"/>
      <c r="Q35" s="376"/>
      <c r="S35" s="372"/>
    </row>
    <row r="36" spans="1:19" s="156" customFormat="1" ht="25.5" x14ac:dyDescent="0.2">
      <c r="A36" s="177">
        <f t="shared" si="0"/>
        <v>30</v>
      </c>
      <c r="B36" s="173" t="s">
        <v>1617</v>
      </c>
      <c r="C36" s="182" t="s">
        <v>1618</v>
      </c>
      <c r="D36" s="182"/>
      <c r="E36" s="188"/>
      <c r="F36" s="184"/>
      <c r="G36" s="184"/>
      <c r="H36" s="184"/>
      <c r="I36" s="191"/>
      <c r="J36" s="183" t="s">
        <v>1622</v>
      </c>
      <c r="K36" s="392"/>
      <c r="L36" s="183" t="s">
        <v>1619</v>
      </c>
      <c r="M36" s="184" t="s">
        <v>1620</v>
      </c>
      <c r="N36" s="391" t="s">
        <v>1621</v>
      </c>
      <c r="O36" s="183"/>
      <c r="P36" s="379"/>
      <c r="Q36" s="376"/>
      <c r="S36" s="372"/>
    </row>
    <row r="37" spans="1:19" s="156" customFormat="1" x14ac:dyDescent="0.2">
      <c r="A37" s="177">
        <f t="shared" si="0"/>
        <v>31</v>
      </c>
      <c r="B37" s="173" t="s">
        <v>1627</v>
      </c>
      <c r="C37" s="261" t="s">
        <v>1478</v>
      </c>
      <c r="D37" s="182" t="s">
        <v>1628</v>
      </c>
      <c r="E37" s="182" t="s">
        <v>1628</v>
      </c>
      <c r="F37" s="184"/>
      <c r="G37" s="184"/>
      <c r="H37" s="184"/>
      <c r="I37" s="191" t="s">
        <v>1629</v>
      </c>
      <c r="J37" s="390" t="s">
        <v>1632</v>
      </c>
      <c r="K37" s="392"/>
      <c r="L37" s="183" t="s">
        <v>1630</v>
      </c>
      <c r="M37" s="184"/>
      <c r="N37" s="391" t="s">
        <v>1631</v>
      </c>
      <c r="O37" s="183"/>
      <c r="P37" s="379"/>
      <c r="Q37" s="376"/>
      <c r="S37" s="372"/>
    </row>
    <row r="38" spans="1:19" s="156" customFormat="1" x14ac:dyDescent="0.2">
      <c r="A38" s="177">
        <f t="shared" si="0"/>
        <v>32</v>
      </c>
      <c r="B38" s="173" t="s">
        <v>1633</v>
      </c>
      <c r="C38" s="261" t="s">
        <v>1478</v>
      </c>
      <c r="D38" s="182"/>
      <c r="E38" s="188"/>
      <c r="F38" s="184"/>
      <c r="G38" s="184"/>
      <c r="H38" s="184"/>
      <c r="I38" s="191"/>
      <c r="J38" s="183"/>
      <c r="K38" s="392"/>
      <c r="L38" s="183" t="s">
        <v>1634</v>
      </c>
      <c r="M38" s="184"/>
      <c r="N38" s="391"/>
      <c r="O38" s="183"/>
      <c r="P38" s="379"/>
      <c r="Q38" s="376"/>
      <c r="S38" s="372"/>
    </row>
    <row r="39" spans="1:19" s="156" customFormat="1" x14ac:dyDescent="0.2">
      <c r="A39" s="177">
        <f t="shared" si="0"/>
        <v>33</v>
      </c>
      <c r="B39" s="173" t="s">
        <v>1656</v>
      </c>
      <c r="C39" s="182" t="s">
        <v>1486</v>
      </c>
      <c r="D39" s="182"/>
      <c r="E39" s="188"/>
      <c r="F39" s="184"/>
      <c r="G39" s="184"/>
      <c r="H39" s="184"/>
      <c r="I39" s="183" t="s">
        <v>1657</v>
      </c>
      <c r="J39" s="184" t="s">
        <v>1658</v>
      </c>
      <c r="K39" s="220"/>
      <c r="L39" s="183" t="s">
        <v>1630</v>
      </c>
      <c r="M39" s="184"/>
      <c r="N39" s="391"/>
      <c r="O39" s="183"/>
      <c r="P39" s="379"/>
      <c r="Q39" s="376"/>
      <c r="S39" s="372"/>
    </row>
    <row r="40" spans="1:19" s="156" customFormat="1" x14ac:dyDescent="0.2">
      <c r="A40" s="177">
        <f t="shared" si="0"/>
        <v>34</v>
      </c>
      <c r="B40" s="173" t="s">
        <v>1659</v>
      </c>
      <c r="C40" s="261" t="s">
        <v>1478</v>
      </c>
      <c r="D40" s="182"/>
      <c r="E40" s="188"/>
      <c r="F40" s="184"/>
      <c r="G40" s="184"/>
      <c r="H40" s="184"/>
      <c r="I40" s="191" t="s">
        <v>1660</v>
      </c>
      <c r="J40" s="183" t="s">
        <v>1661</v>
      </c>
      <c r="K40" s="392"/>
      <c r="L40" s="183" t="s">
        <v>1630</v>
      </c>
      <c r="M40" s="183"/>
      <c r="N40" s="391"/>
      <c r="O40" s="183"/>
      <c r="P40" s="379"/>
      <c r="Q40" s="376"/>
      <c r="S40" s="372"/>
    </row>
    <row r="41" spans="1:19" s="156" customFormat="1" x14ac:dyDescent="0.2">
      <c r="A41" s="177">
        <f t="shared" si="0"/>
        <v>35</v>
      </c>
      <c r="B41" s="173" t="s">
        <v>1663</v>
      </c>
      <c r="C41" s="182" t="s">
        <v>1487</v>
      </c>
      <c r="D41" s="188">
        <v>41652</v>
      </c>
      <c r="E41" s="188" t="s">
        <v>1665</v>
      </c>
      <c r="F41" s="184"/>
      <c r="G41" s="184"/>
      <c r="H41" s="184"/>
      <c r="I41" s="191"/>
      <c r="J41" s="183"/>
      <c r="K41" s="392"/>
      <c r="L41" s="183" t="s">
        <v>1664</v>
      </c>
      <c r="M41" s="184"/>
      <c r="N41" s="391"/>
      <c r="O41" s="183"/>
      <c r="P41" s="379"/>
      <c r="Q41" s="376"/>
      <c r="S41" s="372"/>
    </row>
    <row r="42" spans="1:19" s="156" customFormat="1" x14ac:dyDescent="0.2">
      <c r="A42" s="177">
        <f t="shared" si="0"/>
        <v>36</v>
      </c>
      <c r="B42" s="173" t="s">
        <v>1666</v>
      </c>
      <c r="C42" s="182" t="s">
        <v>1487</v>
      </c>
      <c r="D42" s="188">
        <v>41673</v>
      </c>
      <c r="E42" s="188" t="s">
        <v>1665</v>
      </c>
      <c r="F42" s="184"/>
      <c r="G42" s="184"/>
      <c r="H42" s="184"/>
      <c r="I42" s="191"/>
      <c r="J42" s="183"/>
      <c r="K42" s="392"/>
      <c r="L42" s="183" t="s">
        <v>1664</v>
      </c>
      <c r="M42" s="184"/>
      <c r="N42" s="391"/>
      <c r="O42" s="183"/>
      <c r="P42" s="379"/>
      <c r="Q42" s="376"/>
      <c r="S42" s="372"/>
    </row>
    <row r="43" spans="1:19" s="156" customFormat="1" x14ac:dyDescent="0.2">
      <c r="A43" s="177">
        <f t="shared" si="0"/>
        <v>37</v>
      </c>
      <c r="B43" s="173" t="s">
        <v>1662</v>
      </c>
      <c r="C43" s="182" t="s">
        <v>1487</v>
      </c>
      <c r="D43" s="188">
        <v>41687</v>
      </c>
      <c r="E43" s="188" t="s">
        <v>1665</v>
      </c>
      <c r="F43" s="190"/>
      <c r="G43" s="184"/>
      <c r="H43" s="184"/>
      <c r="I43" s="191"/>
      <c r="J43" s="183"/>
      <c r="K43" s="392"/>
      <c r="L43" s="183" t="s">
        <v>1664</v>
      </c>
      <c r="M43" s="184"/>
      <c r="N43" s="391"/>
      <c r="O43" s="183"/>
      <c r="P43" s="379"/>
      <c r="Q43" s="376"/>
      <c r="S43" s="372"/>
    </row>
    <row r="44" spans="1:19" s="156" customFormat="1" ht="25.5" x14ac:dyDescent="0.2">
      <c r="A44" s="177">
        <f t="shared" si="0"/>
        <v>38</v>
      </c>
      <c r="B44" s="173" t="s">
        <v>1675</v>
      </c>
      <c r="C44" s="261" t="s">
        <v>1478</v>
      </c>
      <c r="D44" s="182" t="s">
        <v>1676</v>
      </c>
      <c r="E44" s="188" t="s">
        <v>1677</v>
      </c>
      <c r="F44" s="184"/>
      <c r="G44" s="184"/>
      <c r="H44" s="184"/>
      <c r="I44" s="191" t="s">
        <v>1678</v>
      </c>
      <c r="J44" s="183"/>
      <c r="K44" s="392"/>
      <c r="L44" s="183" t="s">
        <v>1679</v>
      </c>
      <c r="M44" s="184" t="s">
        <v>1680</v>
      </c>
      <c r="N44" s="391" t="s">
        <v>1681</v>
      </c>
      <c r="O44" s="183"/>
      <c r="P44" s="379"/>
      <c r="Q44" s="376"/>
      <c r="S44" s="372"/>
    </row>
    <row r="45" spans="1:19" s="156" customFormat="1" ht="25.5" x14ac:dyDescent="0.2">
      <c r="A45" s="177">
        <f t="shared" si="0"/>
        <v>39</v>
      </c>
      <c r="B45" s="173" t="s">
        <v>1682</v>
      </c>
      <c r="C45" s="182" t="s">
        <v>1486</v>
      </c>
      <c r="D45" s="182" t="s">
        <v>1683</v>
      </c>
      <c r="E45" s="188"/>
      <c r="F45" s="184"/>
      <c r="G45" s="184"/>
      <c r="H45" s="184"/>
      <c r="I45" s="191" t="s">
        <v>1684</v>
      </c>
      <c r="J45" s="183"/>
      <c r="K45" s="392"/>
      <c r="L45" s="183" t="s">
        <v>1679</v>
      </c>
      <c r="M45" s="184" t="s">
        <v>1680</v>
      </c>
      <c r="N45" s="391" t="s">
        <v>1681</v>
      </c>
      <c r="O45" s="183"/>
      <c r="P45" s="379"/>
      <c r="Q45" s="376"/>
      <c r="S45" s="372"/>
    </row>
    <row r="46" spans="1:19" s="156" customFormat="1" x14ac:dyDescent="0.2">
      <c r="A46" s="177">
        <f t="shared" si="0"/>
        <v>40</v>
      </c>
      <c r="B46" s="183" t="s">
        <v>1695</v>
      </c>
      <c r="C46" s="261" t="s">
        <v>1478</v>
      </c>
      <c r="D46" s="182"/>
      <c r="E46" s="188"/>
      <c r="F46" s="184"/>
      <c r="G46" s="184"/>
      <c r="H46" s="184"/>
      <c r="I46" s="191"/>
      <c r="J46" s="183"/>
      <c r="K46" s="392"/>
      <c r="L46" s="183" t="s">
        <v>1696</v>
      </c>
      <c r="M46" s="184"/>
      <c r="N46" s="391"/>
      <c r="O46" s="183"/>
      <c r="P46" s="379"/>
      <c r="Q46" s="376"/>
      <c r="S46" s="372"/>
    </row>
    <row r="47" spans="1:19" s="156" customFormat="1" x14ac:dyDescent="0.2">
      <c r="A47" s="177">
        <f t="shared" si="0"/>
        <v>41</v>
      </c>
      <c r="B47" s="183" t="s">
        <v>1705</v>
      </c>
      <c r="C47" s="182" t="s">
        <v>1486</v>
      </c>
      <c r="D47" s="182" t="s">
        <v>1706</v>
      </c>
      <c r="E47" s="188"/>
      <c r="F47" s="184"/>
      <c r="G47" s="184"/>
      <c r="H47" s="184"/>
      <c r="I47" s="191"/>
      <c r="J47" s="183"/>
      <c r="K47" s="392"/>
      <c r="L47" s="183" t="s">
        <v>919</v>
      </c>
      <c r="M47" s="184"/>
      <c r="N47" s="391"/>
      <c r="O47" s="183"/>
      <c r="P47" s="379"/>
      <c r="Q47" s="376"/>
      <c r="S47" s="372"/>
    </row>
    <row r="48" spans="1:19" s="156" customFormat="1" x14ac:dyDescent="0.2">
      <c r="A48" s="177">
        <f t="shared" si="0"/>
        <v>42</v>
      </c>
      <c r="B48" s="183" t="s">
        <v>1707</v>
      </c>
      <c r="C48" s="261" t="s">
        <v>2131</v>
      </c>
      <c r="D48" s="188">
        <v>41751</v>
      </c>
      <c r="E48" s="188"/>
      <c r="F48" s="184"/>
      <c r="G48" s="184"/>
      <c r="H48" s="184"/>
      <c r="I48" s="191"/>
      <c r="J48" s="183"/>
      <c r="K48" s="392"/>
      <c r="L48" s="183" t="s">
        <v>1708</v>
      </c>
      <c r="M48" s="184" t="s">
        <v>2132</v>
      </c>
      <c r="N48" s="391"/>
      <c r="O48" s="183"/>
      <c r="P48" s="379"/>
      <c r="Q48" s="376"/>
      <c r="S48" s="372"/>
    </row>
    <row r="49" spans="1:19" s="156" customFormat="1" ht="25.5" x14ac:dyDescent="0.2">
      <c r="A49" s="177">
        <f t="shared" si="0"/>
        <v>43</v>
      </c>
      <c r="B49" s="183" t="s">
        <v>1709</v>
      </c>
      <c r="C49" s="261" t="s">
        <v>1729</v>
      </c>
      <c r="D49" s="182" t="s">
        <v>1706</v>
      </c>
      <c r="E49" s="188" t="s">
        <v>1715</v>
      </c>
      <c r="F49" s="184"/>
      <c r="G49" s="184"/>
      <c r="H49" s="184"/>
      <c r="I49" s="191"/>
      <c r="J49" s="183"/>
      <c r="K49" s="392"/>
      <c r="L49" s="183" t="s">
        <v>1728</v>
      </c>
      <c r="M49" s="184"/>
      <c r="N49" s="391"/>
      <c r="O49" s="183"/>
      <c r="P49" s="379"/>
      <c r="Q49" s="376"/>
      <c r="S49" s="372"/>
    </row>
    <row r="50" spans="1:19" s="156" customFormat="1" ht="25.5" x14ac:dyDescent="0.2">
      <c r="A50" s="177">
        <f t="shared" si="0"/>
        <v>44</v>
      </c>
      <c r="B50" s="183" t="s">
        <v>1709</v>
      </c>
      <c r="C50" s="261" t="s">
        <v>1730</v>
      </c>
      <c r="D50" s="182" t="s">
        <v>1706</v>
      </c>
      <c r="E50" s="188" t="s">
        <v>1715</v>
      </c>
      <c r="F50" s="184"/>
      <c r="G50" s="184"/>
      <c r="H50" s="184"/>
      <c r="I50" s="191"/>
      <c r="J50" s="183"/>
      <c r="K50" s="392"/>
      <c r="L50" s="183" t="s">
        <v>1728</v>
      </c>
      <c r="M50" s="184"/>
      <c r="N50" s="391"/>
      <c r="O50" s="183"/>
      <c r="P50" s="379"/>
      <c r="Q50" s="376"/>
      <c r="S50" s="372"/>
    </row>
    <row r="51" spans="1:19" s="156" customFormat="1" ht="25.5" x14ac:dyDescent="0.2">
      <c r="A51" s="177">
        <f t="shared" si="0"/>
        <v>45</v>
      </c>
      <c r="B51" s="183" t="s">
        <v>1710</v>
      </c>
      <c r="C51" s="261" t="s">
        <v>1729</v>
      </c>
      <c r="D51" s="182" t="s">
        <v>1706</v>
      </c>
      <c r="E51" s="188"/>
      <c r="F51" s="184"/>
      <c r="G51" s="184"/>
      <c r="H51" s="184"/>
      <c r="I51" s="191"/>
      <c r="J51" s="183"/>
      <c r="K51" s="392"/>
      <c r="L51" s="183" t="s">
        <v>919</v>
      </c>
      <c r="M51" s="184"/>
      <c r="N51" s="391"/>
      <c r="O51" s="183"/>
      <c r="P51" s="379"/>
      <c r="Q51" s="376"/>
      <c r="S51" s="372"/>
    </row>
    <row r="52" spans="1:19" s="156" customFormat="1" x14ac:dyDescent="0.2">
      <c r="A52" s="177">
        <f t="shared" si="0"/>
        <v>46</v>
      </c>
      <c r="B52" s="183" t="s">
        <v>1742</v>
      </c>
      <c r="C52" s="261" t="s">
        <v>1729</v>
      </c>
      <c r="D52" s="182" t="s">
        <v>1706</v>
      </c>
      <c r="E52" s="182" t="s">
        <v>1743</v>
      </c>
      <c r="F52" s="184"/>
      <c r="G52" s="184"/>
      <c r="H52" s="184"/>
      <c r="I52" s="191"/>
      <c r="J52" s="183"/>
      <c r="K52" s="392"/>
      <c r="L52" s="183" t="s">
        <v>919</v>
      </c>
      <c r="M52" s="184"/>
      <c r="N52" s="391"/>
      <c r="O52" s="183"/>
      <c r="P52" s="379"/>
      <c r="Q52" s="376"/>
      <c r="S52" s="372"/>
    </row>
    <row r="53" spans="1:19" s="156" customFormat="1" x14ac:dyDescent="0.2">
      <c r="A53" s="177">
        <f t="shared" si="0"/>
        <v>47</v>
      </c>
      <c r="B53" s="183" t="s">
        <v>1742</v>
      </c>
      <c r="C53" s="261" t="s">
        <v>1730</v>
      </c>
      <c r="D53" s="182" t="s">
        <v>1706</v>
      </c>
      <c r="E53" s="182" t="s">
        <v>1743</v>
      </c>
      <c r="F53" s="184"/>
      <c r="G53" s="184"/>
      <c r="H53" s="184"/>
      <c r="I53" s="191"/>
      <c r="J53" s="183"/>
      <c r="K53" s="392"/>
      <c r="L53" s="183" t="s">
        <v>919</v>
      </c>
      <c r="M53" s="184"/>
      <c r="N53" s="391"/>
      <c r="O53" s="183"/>
      <c r="P53" s="379"/>
      <c r="Q53" s="376"/>
      <c r="S53" s="372"/>
    </row>
    <row r="54" spans="1:19" s="156" customFormat="1" x14ac:dyDescent="0.2">
      <c r="A54" s="177">
        <f t="shared" si="0"/>
        <v>48</v>
      </c>
      <c r="B54" s="183" t="s">
        <v>414</v>
      </c>
      <c r="C54" s="261" t="s">
        <v>1729</v>
      </c>
      <c r="D54" s="188">
        <v>41641</v>
      </c>
      <c r="E54" s="188" t="s">
        <v>1744</v>
      </c>
      <c r="F54" s="184"/>
      <c r="G54" s="184"/>
      <c r="H54" s="184"/>
      <c r="I54" s="191"/>
      <c r="J54" s="183"/>
      <c r="K54" s="392"/>
      <c r="L54" s="183" t="s">
        <v>1745</v>
      </c>
      <c r="M54" s="184" t="s">
        <v>1746</v>
      </c>
      <c r="N54" s="391"/>
      <c r="O54" s="183"/>
      <c r="P54" s="379"/>
      <c r="Q54" s="376"/>
      <c r="S54" s="372"/>
    </row>
    <row r="55" spans="1:19" s="156" customFormat="1" x14ac:dyDescent="0.2">
      <c r="A55" s="177">
        <f t="shared" si="0"/>
        <v>49</v>
      </c>
      <c r="B55" s="183" t="s">
        <v>952</v>
      </c>
      <c r="C55" s="261" t="s">
        <v>1729</v>
      </c>
      <c r="D55" s="188">
        <v>41775</v>
      </c>
      <c r="E55" s="188" t="s">
        <v>1744</v>
      </c>
      <c r="F55" s="184"/>
      <c r="G55" s="184"/>
      <c r="H55" s="184"/>
      <c r="I55" s="191"/>
      <c r="J55" s="183"/>
      <c r="K55" s="392"/>
      <c r="L55" s="183" t="s">
        <v>1764</v>
      </c>
      <c r="M55" s="184"/>
      <c r="N55" s="391"/>
      <c r="O55" s="183"/>
      <c r="P55" s="379"/>
      <c r="Q55" s="376"/>
      <c r="S55" s="372"/>
    </row>
    <row r="56" spans="1:19" s="156" customFormat="1" x14ac:dyDescent="0.2">
      <c r="A56" s="177">
        <f t="shared" si="0"/>
        <v>50</v>
      </c>
      <c r="B56" s="183" t="s">
        <v>1765</v>
      </c>
      <c r="C56" s="261" t="s">
        <v>1729</v>
      </c>
      <c r="D56" s="188">
        <v>41751</v>
      </c>
      <c r="E56" s="188">
        <v>41751</v>
      </c>
      <c r="F56" s="184"/>
      <c r="G56" s="184"/>
      <c r="H56" s="184"/>
      <c r="I56" s="191"/>
      <c r="J56" s="183"/>
      <c r="K56" s="392"/>
      <c r="L56" s="183" t="s">
        <v>1766</v>
      </c>
      <c r="M56" s="184"/>
      <c r="N56" s="391"/>
      <c r="O56" s="183"/>
      <c r="P56" s="379"/>
      <c r="Q56" s="376"/>
      <c r="S56" s="372"/>
    </row>
    <row r="57" spans="1:19" s="156" customFormat="1" ht="25.5" x14ac:dyDescent="0.2">
      <c r="A57" s="177">
        <f t="shared" si="0"/>
        <v>51</v>
      </c>
      <c r="B57" s="183" t="s">
        <v>1767</v>
      </c>
      <c r="C57" s="182" t="s">
        <v>1486</v>
      </c>
      <c r="D57" s="258" t="s">
        <v>1768</v>
      </c>
      <c r="E57" s="188"/>
      <c r="F57" s="184"/>
      <c r="G57" s="184"/>
      <c r="H57" s="184"/>
      <c r="I57" s="191"/>
      <c r="J57" s="183"/>
      <c r="K57" s="392"/>
      <c r="L57" s="183" t="s">
        <v>1769</v>
      </c>
      <c r="M57" s="184"/>
      <c r="N57" s="391"/>
      <c r="O57" s="183"/>
      <c r="P57" s="379"/>
      <c r="Q57" s="376"/>
      <c r="S57" s="372"/>
    </row>
    <row r="58" spans="1:19" s="156" customFormat="1" ht="25.5" x14ac:dyDescent="0.2">
      <c r="A58" s="177">
        <f t="shared" si="0"/>
        <v>52</v>
      </c>
      <c r="B58" s="183" t="s">
        <v>1767</v>
      </c>
      <c r="C58" s="182" t="s">
        <v>1530</v>
      </c>
      <c r="D58" s="258" t="s">
        <v>1768</v>
      </c>
      <c r="E58" s="188"/>
      <c r="F58" s="184"/>
      <c r="G58" s="184"/>
      <c r="H58" s="184"/>
      <c r="I58" s="191"/>
      <c r="J58" s="183"/>
      <c r="K58" s="392"/>
      <c r="L58" s="183" t="s">
        <v>1769</v>
      </c>
      <c r="M58" s="184"/>
      <c r="N58" s="391"/>
      <c r="O58" s="183"/>
      <c r="P58" s="379"/>
      <c r="Q58" s="376"/>
      <c r="S58" s="372"/>
    </row>
    <row r="59" spans="1:19" s="156" customFormat="1" x14ac:dyDescent="0.2">
      <c r="A59" s="177">
        <f t="shared" si="0"/>
        <v>53</v>
      </c>
      <c r="B59" s="183" t="s">
        <v>1770</v>
      </c>
      <c r="C59" s="182" t="s">
        <v>1486</v>
      </c>
      <c r="D59" s="258" t="s">
        <v>1771</v>
      </c>
      <c r="E59" s="188"/>
      <c r="F59" s="184"/>
      <c r="G59" s="184"/>
      <c r="H59" s="184"/>
      <c r="I59" s="191"/>
      <c r="J59" s="183"/>
      <c r="K59" s="392"/>
      <c r="L59" s="183" t="s">
        <v>1772</v>
      </c>
      <c r="M59" s="184"/>
      <c r="N59" s="391"/>
      <c r="O59" s="183"/>
      <c r="P59" s="379"/>
      <c r="Q59" s="376"/>
      <c r="S59" s="372"/>
    </row>
    <row r="60" spans="1:19" s="156" customFormat="1" x14ac:dyDescent="0.2">
      <c r="A60" s="177">
        <f t="shared" si="0"/>
        <v>54</v>
      </c>
      <c r="B60" s="183" t="s">
        <v>1770</v>
      </c>
      <c r="C60" s="182" t="s">
        <v>1487</v>
      </c>
      <c r="D60" s="258" t="s">
        <v>1771</v>
      </c>
      <c r="E60" s="188"/>
      <c r="F60" s="184"/>
      <c r="G60" s="184"/>
      <c r="H60" s="184"/>
      <c r="I60" s="191"/>
      <c r="J60" s="183"/>
      <c r="K60" s="392"/>
      <c r="L60" s="183" t="s">
        <v>1772</v>
      </c>
      <c r="M60" s="184"/>
      <c r="N60" s="391"/>
      <c r="O60" s="183"/>
      <c r="P60" s="379"/>
      <c r="Q60" s="376"/>
      <c r="S60" s="372"/>
    </row>
    <row r="61" spans="1:19" s="156" customFormat="1" x14ac:dyDescent="0.2">
      <c r="A61" s="177">
        <f t="shared" si="0"/>
        <v>55</v>
      </c>
      <c r="B61" s="183" t="s">
        <v>1773</v>
      </c>
      <c r="C61" s="182" t="s">
        <v>1486</v>
      </c>
      <c r="D61" s="182" t="s">
        <v>1809</v>
      </c>
      <c r="E61" s="188"/>
      <c r="F61" s="184"/>
      <c r="G61" s="184"/>
      <c r="H61" s="184"/>
      <c r="I61" s="191" t="s">
        <v>1810</v>
      </c>
      <c r="J61" s="183" t="s">
        <v>1811</v>
      </c>
      <c r="K61" s="392" t="s">
        <v>1812</v>
      </c>
      <c r="L61" s="183" t="s">
        <v>1152</v>
      </c>
      <c r="M61" s="184"/>
      <c r="N61" s="391"/>
      <c r="O61" s="183"/>
      <c r="P61" s="379"/>
      <c r="Q61" s="376"/>
      <c r="S61" s="372"/>
    </row>
    <row r="62" spans="1:19" s="156" customFormat="1" x14ac:dyDescent="0.2">
      <c r="A62" s="177">
        <f t="shared" si="0"/>
        <v>56</v>
      </c>
      <c r="B62" s="183" t="s">
        <v>1774</v>
      </c>
      <c r="C62" s="182" t="s">
        <v>1486</v>
      </c>
      <c r="D62" s="182"/>
      <c r="E62" s="188"/>
      <c r="F62" s="184"/>
      <c r="G62" s="184"/>
      <c r="H62" s="184"/>
      <c r="I62" s="191" t="s">
        <v>1777</v>
      </c>
      <c r="J62" s="183" t="s">
        <v>1776</v>
      </c>
      <c r="K62" s="390" t="s">
        <v>1775</v>
      </c>
      <c r="L62" s="183"/>
      <c r="M62" s="184"/>
      <c r="N62" s="390"/>
      <c r="O62" s="183"/>
      <c r="P62" s="379"/>
      <c r="Q62" s="376"/>
      <c r="S62" s="372"/>
    </row>
    <row r="63" spans="1:19" s="156" customFormat="1" x14ac:dyDescent="0.2">
      <c r="A63" s="177">
        <f t="shared" si="0"/>
        <v>57</v>
      </c>
      <c r="B63" s="183" t="s">
        <v>1784</v>
      </c>
      <c r="C63" s="182" t="s">
        <v>1486</v>
      </c>
      <c r="D63" s="182" t="s">
        <v>1785</v>
      </c>
      <c r="E63" s="188"/>
      <c r="F63" s="184"/>
      <c r="G63" s="184"/>
      <c r="H63" s="184"/>
      <c r="I63" s="191" t="s">
        <v>1786</v>
      </c>
      <c r="J63" s="183" t="s">
        <v>1787</v>
      </c>
      <c r="K63" s="392" t="s">
        <v>1788</v>
      </c>
      <c r="L63" s="183"/>
      <c r="M63" s="184"/>
      <c r="N63" s="391"/>
      <c r="O63" s="183"/>
      <c r="P63" s="379"/>
      <c r="Q63" s="376"/>
      <c r="S63" s="372"/>
    </row>
    <row r="64" spans="1:19" s="156" customFormat="1" ht="25.5" x14ac:dyDescent="0.2">
      <c r="A64" s="177">
        <f t="shared" si="0"/>
        <v>58</v>
      </c>
      <c r="B64" s="183" t="s">
        <v>1789</v>
      </c>
      <c r="C64" s="182" t="s">
        <v>1486</v>
      </c>
      <c r="D64" s="182" t="s">
        <v>1715</v>
      </c>
      <c r="E64" s="188"/>
      <c r="F64" s="184"/>
      <c r="G64" s="184"/>
      <c r="H64" s="184"/>
      <c r="I64" s="191"/>
      <c r="J64" s="183"/>
      <c r="K64" s="392"/>
      <c r="L64" s="183" t="s">
        <v>1790</v>
      </c>
      <c r="M64" s="184"/>
      <c r="N64" s="391"/>
      <c r="O64" s="183"/>
      <c r="P64" s="379"/>
      <c r="Q64" s="376"/>
      <c r="S64" s="372"/>
    </row>
    <row r="65" spans="1:19" s="156" customFormat="1" x14ac:dyDescent="0.2">
      <c r="A65" s="177">
        <f t="shared" si="0"/>
        <v>59</v>
      </c>
      <c r="B65" s="183" t="s">
        <v>1791</v>
      </c>
      <c r="C65" s="182" t="s">
        <v>1486</v>
      </c>
      <c r="D65" s="182"/>
      <c r="E65" s="188"/>
      <c r="F65" s="184"/>
      <c r="G65" s="184"/>
      <c r="H65" s="184"/>
      <c r="I65" s="191"/>
      <c r="J65" s="183"/>
      <c r="K65" s="392"/>
      <c r="L65" s="183" t="s">
        <v>1800</v>
      </c>
      <c r="M65" s="184"/>
      <c r="N65" s="391"/>
      <c r="O65" s="183"/>
      <c r="P65" s="379"/>
      <c r="Q65" s="376"/>
      <c r="S65" s="372"/>
    </row>
    <row r="66" spans="1:19" s="156" customFormat="1" ht="25.5" x14ac:dyDescent="0.2">
      <c r="A66" s="177">
        <f t="shared" si="0"/>
        <v>60</v>
      </c>
      <c r="B66" s="183" t="s">
        <v>1793</v>
      </c>
      <c r="C66" s="182" t="s">
        <v>1486</v>
      </c>
      <c r="D66" s="182"/>
      <c r="E66" s="188"/>
      <c r="F66" s="184"/>
      <c r="G66" s="184"/>
      <c r="H66" s="184"/>
      <c r="I66" s="191"/>
      <c r="J66" s="183"/>
      <c r="K66" s="392"/>
      <c r="L66" s="183" t="s">
        <v>1794</v>
      </c>
      <c r="M66" s="184"/>
      <c r="N66" s="391"/>
      <c r="O66" s="183"/>
      <c r="P66" s="379"/>
      <c r="Q66" s="376"/>
      <c r="S66" s="372"/>
    </row>
    <row r="67" spans="1:19" s="156" customFormat="1" x14ac:dyDescent="0.2">
      <c r="A67" s="177">
        <f t="shared" si="0"/>
        <v>61</v>
      </c>
      <c r="B67" s="183" t="s">
        <v>1795</v>
      </c>
      <c r="C67" s="182" t="s">
        <v>1792</v>
      </c>
      <c r="D67" s="182"/>
      <c r="E67" s="188"/>
      <c r="F67" s="184"/>
      <c r="G67" s="184"/>
      <c r="H67" s="184"/>
      <c r="I67" s="191"/>
      <c r="J67" s="183"/>
      <c r="K67" s="392"/>
      <c r="L67" s="183" t="s">
        <v>1796</v>
      </c>
      <c r="M67" s="184"/>
      <c r="N67" s="391"/>
      <c r="O67" s="183"/>
      <c r="P67" s="379"/>
      <c r="Q67" s="376"/>
      <c r="S67" s="372"/>
    </row>
    <row r="68" spans="1:19" s="156" customFormat="1" x14ac:dyDescent="0.2">
      <c r="A68" s="177">
        <f t="shared" si="0"/>
        <v>62</v>
      </c>
      <c r="B68" s="183" t="s">
        <v>439</v>
      </c>
      <c r="C68" s="182" t="s">
        <v>1797</v>
      </c>
      <c r="D68" s="182"/>
      <c r="E68" s="188"/>
      <c r="F68" s="184"/>
      <c r="G68" s="184"/>
      <c r="H68" s="184"/>
      <c r="I68" s="191"/>
      <c r="J68" s="183"/>
      <c r="K68" s="392"/>
      <c r="L68" s="183" t="s">
        <v>1798</v>
      </c>
      <c r="M68" s="184"/>
      <c r="N68" s="391"/>
      <c r="O68" s="183"/>
      <c r="P68" s="379"/>
      <c r="Q68" s="376"/>
      <c r="S68" s="372"/>
    </row>
    <row r="69" spans="1:19" s="156" customFormat="1" x14ac:dyDescent="0.2">
      <c r="A69" s="177">
        <f t="shared" si="0"/>
        <v>63</v>
      </c>
      <c r="B69" s="183" t="s">
        <v>1799</v>
      </c>
      <c r="C69" s="261" t="s">
        <v>1530</v>
      </c>
      <c r="D69" s="182" t="s">
        <v>1857</v>
      </c>
      <c r="E69" s="182" t="s">
        <v>1856</v>
      </c>
      <c r="F69" s="184"/>
      <c r="G69" s="184"/>
      <c r="H69" s="184"/>
      <c r="I69" s="191"/>
      <c r="J69" s="183"/>
      <c r="K69" s="392"/>
      <c r="L69" s="183" t="s">
        <v>1505</v>
      </c>
      <c r="M69" s="184"/>
      <c r="N69" s="391"/>
      <c r="O69" s="183"/>
      <c r="P69" s="379"/>
      <c r="Q69" s="376"/>
      <c r="S69" s="372"/>
    </row>
    <row r="70" spans="1:19" s="156" customFormat="1" ht="25.5" x14ac:dyDescent="0.2">
      <c r="A70" s="177">
        <f t="shared" si="0"/>
        <v>64</v>
      </c>
      <c r="B70" s="183" t="s">
        <v>1801</v>
      </c>
      <c r="C70" s="268" t="s">
        <v>1486</v>
      </c>
      <c r="D70" s="182" t="s">
        <v>1768</v>
      </c>
      <c r="E70" s="188"/>
      <c r="F70" s="184"/>
      <c r="G70" s="184"/>
      <c r="H70" s="184"/>
      <c r="I70" s="191"/>
      <c r="J70" s="183"/>
      <c r="K70" s="392"/>
      <c r="L70" s="183" t="s">
        <v>1796</v>
      </c>
      <c r="M70" s="184"/>
      <c r="N70" s="391"/>
      <c r="O70" s="183"/>
      <c r="P70" s="379"/>
      <c r="Q70" s="376"/>
      <c r="S70" s="372"/>
    </row>
    <row r="71" spans="1:19" s="156" customFormat="1" x14ac:dyDescent="0.2">
      <c r="A71" s="177">
        <f t="shared" si="0"/>
        <v>65</v>
      </c>
      <c r="B71" s="183" t="s">
        <v>1802</v>
      </c>
      <c r="C71" s="268" t="s">
        <v>1803</v>
      </c>
      <c r="D71" s="182" t="s">
        <v>1768</v>
      </c>
      <c r="E71" s="188"/>
      <c r="F71" s="184"/>
      <c r="G71" s="184"/>
      <c r="H71" s="184"/>
      <c r="I71" s="191"/>
      <c r="J71" s="183"/>
      <c r="K71" s="392"/>
      <c r="L71" s="183" t="s">
        <v>1796</v>
      </c>
      <c r="M71" s="184"/>
      <c r="N71" s="391"/>
      <c r="O71" s="183"/>
      <c r="P71" s="379"/>
      <c r="Q71" s="376"/>
      <c r="S71" s="372"/>
    </row>
    <row r="72" spans="1:19" s="156" customFormat="1" ht="15" x14ac:dyDescent="0.25">
      <c r="A72" s="177">
        <f t="shared" si="0"/>
        <v>66</v>
      </c>
      <c r="B72" s="393" t="s">
        <v>1807</v>
      </c>
      <c r="C72" s="182" t="s">
        <v>1486</v>
      </c>
      <c r="D72" s="182"/>
      <c r="E72" s="188"/>
      <c r="F72" s="184"/>
      <c r="G72" s="184"/>
      <c r="H72" s="184"/>
      <c r="I72" s="191"/>
      <c r="J72" s="183"/>
      <c r="K72" s="392"/>
      <c r="L72" s="183" t="s">
        <v>1808</v>
      </c>
      <c r="M72" s="184"/>
      <c r="N72" s="391"/>
      <c r="O72" s="183"/>
      <c r="P72" s="379"/>
      <c r="Q72" s="376"/>
      <c r="S72" s="372"/>
    </row>
    <row r="73" spans="1:19" s="156" customFormat="1" x14ac:dyDescent="0.2">
      <c r="A73" s="177">
        <f t="shared" ref="A73:A136" si="1">+A72+1</f>
        <v>67</v>
      </c>
      <c r="B73" s="183" t="s">
        <v>1815</v>
      </c>
      <c r="C73" s="261" t="s">
        <v>1478</v>
      </c>
      <c r="D73" s="182" t="s">
        <v>1817</v>
      </c>
      <c r="E73" s="188"/>
      <c r="F73" s="184"/>
      <c r="G73" s="184"/>
      <c r="H73" s="184"/>
      <c r="I73" s="191"/>
      <c r="J73" s="183"/>
      <c r="K73" s="392"/>
      <c r="L73" s="183" t="s">
        <v>1818</v>
      </c>
      <c r="M73" s="184" t="s">
        <v>1819</v>
      </c>
      <c r="N73" s="391"/>
      <c r="O73" s="183"/>
      <c r="P73" s="379"/>
      <c r="Q73" s="376"/>
      <c r="S73" s="372"/>
    </row>
    <row r="74" spans="1:19" s="156" customFormat="1" x14ac:dyDescent="0.2">
      <c r="A74" s="177">
        <f t="shared" si="1"/>
        <v>68</v>
      </c>
      <c r="B74" s="183" t="s">
        <v>1816</v>
      </c>
      <c r="C74" s="261" t="s">
        <v>1478</v>
      </c>
      <c r="D74" s="182" t="s">
        <v>1817</v>
      </c>
      <c r="E74" s="188"/>
      <c r="F74" s="184"/>
      <c r="G74" s="184"/>
      <c r="H74" s="184"/>
      <c r="I74" s="191"/>
      <c r="J74" s="183"/>
      <c r="K74" s="392"/>
      <c r="L74" s="183" t="s">
        <v>1818</v>
      </c>
      <c r="M74" s="184" t="s">
        <v>1819</v>
      </c>
      <c r="N74" s="391"/>
      <c r="O74" s="183"/>
      <c r="P74" s="379"/>
      <c r="Q74" s="376"/>
      <c r="S74" s="372"/>
    </row>
    <row r="75" spans="1:19" s="156" customFormat="1" x14ac:dyDescent="0.2">
      <c r="A75" s="177">
        <f t="shared" si="1"/>
        <v>69</v>
      </c>
      <c r="B75" s="183" t="s">
        <v>1820</v>
      </c>
      <c r="C75" s="261" t="s">
        <v>1530</v>
      </c>
      <c r="D75" s="182" t="s">
        <v>1821</v>
      </c>
      <c r="E75" s="188"/>
      <c r="F75" s="184"/>
      <c r="G75" s="184"/>
      <c r="H75" s="184"/>
      <c r="I75" s="191" t="s">
        <v>1822</v>
      </c>
      <c r="J75" s="183"/>
      <c r="K75" s="392"/>
      <c r="L75" s="183" t="s">
        <v>1823</v>
      </c>
      <c r="M75" s="184"/>
      <c r="N75" s="391"/>
      <c r="O75" s="183"/>
      <c r="P75" s="379"/>
      <c r="Q75" s="376"/>
      <c r="S75" s="372"/>
    </row>
    <row r="76" spans="1:19" s="156" customFormat="1" x14ac:dyDescent="0.2">
      <c r="A76" s="177">
        <f t="shared" si="1"/>
        <v>70</v>
      </c>
      <c r="B76" s="183" t="s">
        <v>1840</v>
      </c>
      <c r="C76" s="182" t="s">
        <v>1841</v>
      </c>
      <c r="D76" s="182" t="s">
        <v>1842</v>
      </c>
      <c r="E76" s="188"/>
      <c r="F76" s="184"/>
      <c r="G76" s="184"/>
      <c r="H76" s="184"/>
      <c r="I76" s="191"/>
      <c r="J76" s="183"/>
      <c r="K76" s="392"/>
      <c r="L76" s="183" t="s">
        <v>1843</v>
      </c>
      <c r="M76" s="184"/>
      <c r="N76" s="391"/>
      <c r="O76" s="183"/>
      <c r="P76" s="379"/>
      <c r="Q76" s="376"/>
      <c r="S76" s="372"/>
    </row>
    <row r="77" spans="1:19" s="156" customFormat="1" ht="25.5" x14ac:dyDescent="0.2">
      <c r="A77" s="177">
        <f t="shared" si="1"/>
        <v>71</v>
      </c>
      <c r="B77" s="183" t="s">
        <v>1789</v>
      </c>
      <c r="C77" s="261" t="s">
        <v>1478</v>
      </c>
      <c r="D77" s="182" t="s">
        <v>1862</v>
      </c>
      <c r="E77" s="188"/>
      <c r="F77" s="184"/>
      <c r="G77" s="184"/>
      <c r="H77" s="184"/>
      <c r="I77" s="191"/>
      <c r="J77" s="183"/>
      <c r="K77" s="392"/>
      <c r="L77" s="183" t="s">
        <v>1863</v>
      </c>
      <c r="M77" s="184"/>
      <c r="N77" s="391"/>
      <c r="O77" s="183"/>
      <c r="P77" s="379"/>
      <c r="Q77" s="376"/>
      <c r="S77" s="372"/>
    </row>
    <row r="78" spans="1:19" s="156" customFormat="1" ht="38.25" x14ac:dyDescent="0.2">
      <c r="A78" s="177">
        <f t="shared" si="1"/>
        <v>72</v>
      </c>
      <c r="B78" s="183" t="s">
        <v>1864</v>
      </c>
      <c r="C78" s="261" t="s">
        <v>1478</v>
      </c>
      <c r="D78" s="182" t="s">
        <v>1866</v>
      </c>
      <c r="E78" s="182" t="s">
        <v>1865</v>
      </c>
      <c r="F78" s="184"/>
      <c r="G78" s="184"/>
      <c r="H78" s="184"/>
      <c r="I78" s="191"/>
      <c r="J78" s="183"/>
      <c r="K78" s="392"/>
      <c r="L78" s="183" t="s">
        <v>1867</v>
      </c>
      <c r="M78" s="184"/>
      <c r="N78" s="391"/>
      <c r="O78" s="183"/>
      <c r="P78" s="379"/>
      <c r="Q78" s="376"/>
      <c r="S78" s="372"/>
    </row>
    <row r="79" spans="1:19" s="156" customFormat="1" x14ac:dyDescent="0.2">
      <c r="A79" s="177">
        <f t="shared" si="1"/>
        <v>73</v>
      </c>
      <c r="B79" s="183" t="s">
        <v>1880</v>
      </c>
      <c r="C79" s="261" t="s">
        <v>1478</v>
      </c>
      <c r="D79" s="258">
        <v>41892</v>
      </c>
      <c r="E79" s="188"/>
      <c r="F79" s="184"/>
      <c r="G79" s="184"/>
      <c r="H79" s="184"/>
      <c r="I79" s="191" t="s">
        <v>1884</v>
      </c>
      <c r="J79" s="191" t="s">
        <v>1885</v>
      </c>
      <c r="K79" s="392"/>
      <c r="L79" s="183" t="s">
        <v>1881</v>
      </c>
      <c r="M79" s="184" t="s">
        <v>1882</v>
      </c>
      <c r="N79" s="391" t="s">
        <v>1883</v>
      </c>
      <c r="O79" s="183"/>
      <c r="P79" s="379"/>
      <c r="Q79" s="376"/>
      <c r="S79" s="372"/>
    </row>
    <row r="80" spans="1:19" s="156" customFormat="1" x14ac:dyDescent="0.2">
      <c r="A80" s="177">
        <f t="shared" si="1"/>
        <v>74</v>
      </c>
      <c r="B80" s="183" t="s">
        <v>1886</v>
      </c>
      <c r="C80" s="261" t="s">
        <v>1478</v>
      </c>
      <c r="D80" s="182"/>
      <c r="E80" s="188"/>
      <c r="F80" s="184"/>
      <c r="G80" s="184"/>
      <c r="H80" s="184"/>
      <c r="I80" s="191"/>
      <c r="J80" s="183"/>
      <c r="K80" s="392"/>
      <c r="L80" s="183" t="s">
        <v>1887</v>
      </c>
      <c r="M80" s="184" t="s">
        <v>1888</v>
      </c>
      <c r="N80" s="391" t="s">
        <v>1889</v>
      </c>
      <c r="O80" s="183"/>
      <c r="P80" s="379"/>
      <c r="Q80" s="376"/>
      <c r="S80" s="372"/>
    </row>
    <row r="81" spans="1:19" s="156" customFormat="1" x14ac:dyDescent="0.2">
      <c r="A81" s="177">
        <f t="shared" si="1"/>
        <v>75</v>
      </c>
      <c r="B81" s="183" t="s">
        <v>1890</v>
      </c>
      <c r="C81" s="261" t="s">
        <v>1530</v>
      </c>
      <c r="D81" s="188">
        <v>41883</v>
      </c>
      <c r="E81" s="188"/>
      <c r="F81" s="184"/>
      <c r="G81" s="184"/>
      <c r="H81" s="184"/>
      <c r="I81" s="191"/>
      <c r="J81" s="183"/>
      <c r="K81" s="392"/>
      <c r="L81" s="183" t="s">
        <v>1772</v>
      </c>
      <c r="M81" s="184"/>
      <c r="N81" s="391"/>
      <c r="O81" s="183"/>
      <c r="P81" s="379"/>
      <c r="Q81" s="376"/>
      <c r="S81" s="372"/>
    </row>
    <row r="82" spans="1:19" s="156" customFormat="1" x14ac:dyDescent="0.2">
      <c r="A82" s="177">
        <f t="shared" si="1"/>
        <v>76</v>
      </c>
      <c r="B82" s="183" t="s">
        <v>1900</v>
      </c>
      <c r="C82" s="261" t="s">
        <v>1478</v>
      </c>
      <c r="D82" s="182" t="s">
        <v>1902</v>
      </c>
      <c r="E82" s="188"/>
      <c r="F82" s="184"/>
      <c r="G82" s="184"/>
      <c r="H82" s="184"/>
      <c r="I82" s="191"/>
      <c r="J82" s="183"/>
      <c r="K82" s="392"/>
      <c r="L82" s="183" t="s">
        <v>1148</v>
      </c>
      <c r="M82" s="184"/>
      <c r="N82" s="391"/>
      <c r="O82" s="183"/>
      <c r="P82" s="379"/>
      <c r="Q82" s="376"/>
      <c r="S82" s="372"/>
    </row>
    <row r="83" spans="1:19" s="156" customFormat="1" x14ac:dyDescent="0.2">
      <c r="A83" s="177">
        <f t="shared" si="1"/>
        <v>77</v>
      </c>
      <c r="B83" s="183" t="s">
        <v>1900</v>
      </c>
      <c r="C83" s="261" t="s">
        <v>1901</v>
      </c>
      <c r="D83" s="182" t="s">
        <v>1902</v>
      </c>
      <c r="E83" s="188"/>
      <c r="F83" s="184"/>
      <c r="G83" s="184"/>
      <c r="H83" s="184"/>
      <c r="I83" s="191"/>
      <c r="J83" s="183"/>
      <c r="K83" s="392"/>
      <c r="L83" s="183" t="s">
        <v>1148</v>
      </c>
      <c r="M83" s="184"/>
      <c r="N83" s="391"/>
      <c r="O83" s="183"/>
      <c r="P83" s="379"/>
      <c r="Q83" s="376"/>
      <c r="S83" s="372"/>
    </row>
    <row r="84" spans="1:19" s="156" customFormat="1" x14ac:dyDescent="0.2">
      <c r="A84" s="177">
        <f t="shared" si="1"/>
        <v>78</v>
      </c>
      <c r="B84" s="183" t="s">
        <v>1905</v>
      </c>
      <c r="C84" s="261" t="s">
        <v>1478</v>
      </c>
      <c r="D84" s="188">
        <v>41892</v>
      </c>
      <c r="E84" s="188">
        <v>41897</v>
      </c>
      <c r="F84" s="184"/>
      <c r="G84" s="184"/>
      <c r="H84" s="184"/>
      <c r="I84" s="191"/>
      <c r="J84" s="183"/>
      <c r="K84" s="392"/>
      <c r="L84" s="183" t="s">
        <v>1906</v>
      </c>
      <c r="M84" s="184"/>
      <c r="N84" s="391"/>
      <c r="O84" s="183"/>
      <c r="P84" s="379"/>
      <c r="Q84" s="376"/>
      <c r="S84" s="372"/>
    </row>
    <row r="85" spans="1:19" s="156" customFormat="1" x14ac:dyDescent="0.2">
      <c r="A85" s="177">
        <f t="shared" si="1"/>
        <v>79</v>
      </c>
      <c r="B85" s="183" t="s">
        <v>1907</v>
      </c>
      <c r="C85" s="261" t="s">
        <v>1478</v>
      </c>
      <c r="D85" s="188">
        <v>41897</v>
      </c>
      <c r="E85" s="188"/>
      <c r="F85" s="184"/>
      <c r="G85" s="184"/>
      <c r="H85" s="184"/>
      <c r="I85" s="191"/>
      <c r="J85" s="183"/>
      <c r="K85" s="392"/>
      <c r="L85" s="183" t="s">
        <v>1808</v>
      </c>
      <c r="M85" s="184"/>
      <c r="N85" s="391"/>
      <c r="O85" s="183"/>
      <c r="P85" s="379"/>
      <c r="Q85" s="376"/>
      <c r="S85" s="372"/>
    </row>
    <row r="86" spans="1:19" s="156" customFormat="1" x14ac:dyDescent="0.2">
      <c r="A86" s="177">
        <f t="shared" si="1"/>
        <v>80</v>
      </c>
      <c r="B86" s="183" t="s">
        <v>1908</v>
      </c>
      <c r="C86" s="261" t="s">
        <v>1478</v>
      </c>
      <c r="D86" s="182" t="s">
        <v>1610</v>
      </c>
      <c r="E86" s="188">
        <v>41897</v>
      </c>
      <c r="F86" s="184"/>
      <c r="G86" s="184"/>
      <c r="H86" s="184"/>
      <c r="I86" s="191"/>
      <c r="J86" s="183"/>
      <c r="K86" s="392"/>
      <c r="L86" s="183" t="s">
        <v>1505</v>
      </c>
      <c r="M86" s="184"/>
      <c r="N86" s="391"/>
      <c r="O86" s="183"/>
      <c r="P86" s="379"/>
      <c r="Q86" s="376"/>
      <c r="S86" s="372"/>
    </row>
    <row r="87" spans="1:19" s="156" customFormat="1" x14ac:dyDescent="0.2">
      <c r="A87" s="177">
        <f t="shared" si="1"/>
        <v>81</v>
      </c>
      <c r="B87" s="183" t="s">
        <v>1909</v>
      </c>
      <c r="C87" s="261" t="s">
        <v>1478</v>
      </c>
      <c r="D87" s="188">
        <v>41960</v>
      </c>
      <c r="E87" s="188" t="s">
        <v>2199</v>
      </c>
      <c r="F87" s="184"/>
      <c r="G87" s="184"/>
      <c r="H87" s="184"/>
      <c r="I87" s="191"/>
      <c r="J87" s="183"/>
      <c r="K87" s="392"/>
      <c r="L87" s="183" t="s">
        <v>1910</v>
      </c>
      <c r="M87" s="184" t="s">
        <v>1913</v>
      </c>
      <c r="N87" s="391"/>
      <c r="O87" s="183"/>
      <c r="P87" s="379"/>
      <c r="Q87" s="376"/>
      <c r="S87" s="372"/>
    </row>
    <row r="88" spans="1:19" s="156" customFormat="1" x14ac:dyDescent="0.2">
      <c r="A88" s="177">
        <f t="shared" si="1"/>
        <v>82</v>
      </c>
      <c r="B88" s="183" t="s">
        <v>1909</v>
      </c>
      <c r="C88" s="261" t="s">
        <v>1530</v>
      </c>
      <c r="D88" s="188">
        <v>41960</v>
      </c>
      <c r="E88" s="188" t="s">
        <v>2199</v>
      </c>
      <c r="F88" s="184"/>
      <c r="G88" s="184"/>
      <c r="H88" s="184"/>
      <c r="I88" s="191"/>
      <c r="J88" s="183"/>
      <c r="K88" s="392"/>
      <c r="L88" s="183" t="s">
        <v>1910</v>
      </c>
      <c r="M88" s="184" t="s">
        <v>1913</v>
      </c>
      <c r="N88" s="391"/>
      <c r="O88" s="183"/>
      <c r="P88" s="379"/>
      <c r="Q88" s="376"/>
      <c r="S88" s="372"/>
    </row>
    <row r="89" spans="1:19" s="156" customFormat="1" x14ac:dyDescent="0.2">
      <c r="A89" s="177">
        <f t="shared" si="1"/>
        <v>83</v>
      </c>
      <c r="B89" s="183" t="s">
        <v>1909</v>
      </c>
      <c r="C89" s="261" t="s">
        <v>1530</v>
      </c>
      <c r="D89" s="188">
        <v>41960</v>
      </c>
      <c r="E89" s="188" t="s">
        <v>2199</v>
      </c>
      <c r="F89" s="184"/>
      <c r="G89" s="184"/>
      <c r="H89" s="184"/>
      <c r="I89" s="191"/>
      <c r="J89" s="183"/>
      <c r="K89" s="392"/>
      <c r="L89" s="183" t="s">
        <v>1910</v>
      </c>
      <c r="M89" s="184" t="s">
        <v>1913</v>
      </c>
      <c r="N89" s="391"/>
      <c r="O89" s="183"/>
      <c r="P89" s="379"/>
      <c r="Q89" s="376"/>
      <c r="S89" s="372"/>
    </row>
    <row r="90" spans="1:19" s="156" customFormat="1" x14ac:dyDescent="0.2">
      <c r="A90" s="177">
        <f t="shared" si="1"/>
        <v>84</v>
      </c>
      <c r="B90" s="183" t="s">
        <v>1914</v>
      </c>
      <c r="C90" s="261" t="s">
        <v>1478</v>
      </c>
      <c r="D90" s="182" t="s">
        <v>1915</v>
      </c>
      <c r="E90" s="188"/>
      <c r="F90" s="184"/>
      <c r="G90" s="184"/>
      <c r="H90" s="184"/>
      <c r="I90" s="191"/>
      <c r="J90" s="183"/>
      <c r="K90" s="392"/>
      <c r="L90" s="183" t="s">
        <v>1808</v>
      </c>
      <c r="M90" s="184"/>
      <c r="N90" s="391"/>
      <c r="O90" s="183"/>
      <c r="P90" s="379"/>
      <c r="Q90" s="376"/>
      <c r="S90" s="372"/>
    </row>
    <row r="91" spans="1:19" s="156" customFormat="1" ht="25.5" x14ac:dyDescent="0.2">
      <c r="A91" s="177">
        <f t="shared" si="1"/>
        <v>85</v>
      </c>
      <c r="B91" s="183" t="s">
        <v>1916</v>
      </c>
      <c r="C91" s="261" t="s">
        <v>1478</v>
      </c>
      <c r="D91" s="188">
        <v>41899</v>
      </c>
      <c r="E91" s="188">
        <v>41897</v>
      </c>
      <c r="F91" s="184"/>
      <c r="G91" s="184"/>
      <c r="H91" s="184"/>
      <c r="I91" s="191"/>
      <c r="J91" s="183"/>
      <c r="K91" s="392"/>
      <c r="L91" s="183" t="s">
        <v>1906</v>
      </c>
      <c r="M91" s="184"/>
      <c r="N91" s="391"/>
      <c r="O91" s="183"/>
      <c r="P91" s="379"/>
      <c r="Q91" s="376"/>
      <c r="S91" s="372"/>
    </row>
    <row r="92" spans="1:19" s="156" customFormat="1" ht="25.5" x14ac:dyDescent="0.2">
      <c r="A92" s="177">
        <f t="shared" si="1"/>
        <v>86</v>
      </c>
      <c r="B92" s="183" t="s">
        <v>1919</v>
      </c>
      <c r="C92" s="261" t="s">
        <v>1478</v>
      </c>
      <c r="D92" s="182"/>
      <c r="E92" s="188"/>
      <c r="F92" s="184"/>
      <c r="G92" s="184"/>
      <c r="H92" s="184"/>
      <c r="I92" s="191"/>
      <c r="J92" s="183"/>
      <c r="K92" s="392"/>
      <c r="L92" s="183" t="s">
        <v>1918</v>
      </c>
      <c r="M92" s="184"/>
      <c r="N92" s="391"/>
      <c r="O92" s="183"/>
      <c r="P92" s="379"/>
      <c r="Q92" s="376"/>
      <c r="S92" s="372"/>
    </row>
    <row r="93" spans="1:19" s="156" customFormat="1" ht="25.5" x14ac:dyDescent="0.2">
      <c r="A93" s="177">
        <f t="shared" si="1"/>
        <v>87</v>
      </c>
      <c r="B93" s="183" t="s">
        <v>1920</v>
      </c>
      <c r="C93" s="261" t="s">
        <v>1478</v>
      </c>
      <c r="D93" s="188">
        <v>41900</v>
      </c>
      <c r="E93" s="188"/>
      <c r="F93" s="184"/>
      <c r="G93" s="184"/>
      <c r="H93" s="184"/>
      <c r="I93" s="191"/>
      <c r="J93" s="183"/>
      <c r="K93" s="392"/>
      <c r="L93" s="183" t="s">
        <v>1906</v>
      </c>
      <c r="M93" s="184"/>
      <c r="N93" s="391"/>
      <c r="O93" s="183"/>
      <c r="P93" s="379"/>
      <c r="Q93" s="376"/>
      <c r="S93" s="372"/>
    </row>
    <row r="94" spans="1:19" s="156" customFormat="1" ht="25.5" x14ac:dyDescent="0.2">
      <c r="A94" s="177">
        <f t="shared" si="1"/>
        <v>88</v>
      </c>
      <c r="B94" s="183" t="s">
        <v>1947</v>
      </c>
      <c r="C94" s="261" t="s">
        <v>1478</v>
      </c>
      <c r="D94" s="182" t="s">
        <v>1949</v>
      </c>
      <c r="E94" s="188" t="s">
        <v>1963</v>
      </c>
      <c r="F94" s="184"/>
      <c r="G94" s="184"/>
      <c r="H94" s="184"/>
      <c r="I94" s="191" t="s">
        <v>1955</v>
      </c>
      <c r="J94" s="183" t="s">
        <v>1956</v>
      </c>
      <c r="K94" s="392"/>
      <c r="L94" s="183" t="s">
        <v>1952</v>
      </c>
      <c r="M94" s="184" t="s">
        <v>1950</v>
      </c>
      <c r="N94" s="391" t="s">
        <v>1951</v>
      </c>
      <c r="O94" s="183"/>
      <c r="P94" s="379"/>
      <c r="Q94" s="376"/>
      <c r="S94" s="372"/>
    </row>
    <row r="95" spans="1:19" s="156" customFormat="1" ht="25.5" x14ac:dyDescent="0.2">
      <c r="A95" s="177">
        <f t="shared" si="1"/>
        <v>89</v>
      </c>
      <c r="B95" s="183" t="s">
        <v>1948</v>
      </c>
      <c r="C95" s="261" t="s">
        <v>1478</v>
      </c>
      <c r="D95" s="182" t="s">
        <v>1949</v>
      </c>
      <c r="E95" s="188" t="s">
        <v>1963</v>
      </c>
      <c r="F95" s="184"/>
      <c r="G95" s="184"/>
      <c r="H95" s="184"/>
      <c r="I95" s="191" t="s">
        <v>1953</v>
      </c>
      <c r="J95" s="183" t="s">
        <v>1954</v>
      </c>
      <c r="K95" s="392"/>
      <c r="L95" s="183" t="s">
        <v>1952</v>
      </c>
      <c r="M95" s="184" t="s">
        <v>1950</v>
      </c>
      <c r="N95" s="391" t="s">
        <v>1951</v>
      </c>
      <c r="O95" s="183"/>
      <c r="P95" s="379"/>
      <c r="Q95" s="376"/>
      <c r="S95" s="372"/>
    </row>
    <row r="96" spans="1:19" s="156" customFormat="1" ht="25.5" x14ac:dyDescent="0.2">
      <c r="A96" s="177">
        <f t="shared" si="1"/>
        <v>90</v>
      </c>
      <c r="B96" s="183" t="s">
        <v>1971</v>
      </c>
      <c r="C96" s="261" t="s">
        <v>1478</v>
      </c>
      <c r="D96" s="182"/>
      <c r="E96" s="188">
        <v>41963</v>
      </c>
      <c r="F96" s="184"/>
      <c r="G96" s="184"/>
      <c r="H96" s="184"/>
      <c r="I96" s="191"/>
      <c r="J96" s="183"/>
      <c r="K96" s="392"/>
      <c r="L96" s="191" t="s">
        <v>1972</v>
      </c>
      <c r="M96" s="184"/>
      <c r="N96" s="391"/>
      <c r="O96" s="183"/>
      <c r="P96" s="379"/>
      <c r="Q96" s="376"/>
      <c r="S96" s="372"/>
    </row>
    <row r="97" spans="1:19" s="156" customFormat="1" ht="25.5" x14ac:dyDescent="0.2">
      <c r="A97" s="177">
        <f t="shared" si="1"/>
        <v>91</v>
      </c>
      <c r="B97" s="183" t="s">
        <v>1973</v>
      </c>
      <c r="C97" s="261" t="s">
        <v>1478</v>
      </c>
      <c r="D97" s="188">
        <v>41911</v>
      </c>
      <c r="E97" s="188">
        <v>41963</v>
      </c>
      <c r="F97" s="184"/>
      <c r="G97" s="184"/>
      <c r="H97" s="184"/>
      <c r="I97" s="191"/>
      <c r="J97" s="183"/>
      <c r="K97" s="392"/>
      <c r="L97" s="183" t="s">
        <v>1974</v>
      </c>
      <c r="M97" s="184" t="s">
        <v>1975</v>
      </c>
      <c r="N97" s="391"/>
      <c r="O97" s="183"/>
      <c r="P97" s="379"/>
      <c r="Q97" s="376"/>
      <c r="S97" s="372"/>
    </row>
    <row r="98" spans="1:19" s="156" customFormat="1" x14ac:dyDescent="0.2">
      <c r="A98" s="177">
        <f t="shared" si="1"/>
        <v>92</v>
      </c>
      <c r="B98" s="183" t="s">
        <v>1936</v>
      </c>
      <c r="C98" s="261" t="s">
        <v>1478</v>
      </c>
      <c r="D98" s="182"/>
      <c r="E98" s="188"/>
      <c r="F98" s="184"/>
      <c r="G98" s="184"/>
      <c r="H98" s="184"/>
      <c r="I98" s="191"/>
      <c r="J98" s="183"/>
      <c r="K98" s="392"/>
      <c r="L98" s="183" t="s">
        <v>1906</v>
      </c>
      <c r="M98" s="184"/>
      <c r="N98" s="391"/>
      <c r="O98" s="183"/>
      <c r="P98" s="379"/>
      <c r="Q98" s="376"/>
      <c r="S98" s="372"/>
    </row>
    <row r="99" spans="1:19" s="156" customFormat="1" x14ac:dyDescent="0.2">
      <c r="A99" s="177">
        <f t="shared" si="1"/>
        <v>93</v>
      </c>
      <c r="B99" s="183" t="s">
        <v>1940</v>
      </c>
      <c r="C99" s="261" t="s">
        <v>1478</v>
      </c>
      <c r="D99" s="182"/>
      <c r="E99" s="188"/>
      <c r="F99" s="184"/>
      <c r="G99" s="184"/>
      <c r="H99" s="184"/>
      <c r="I99" s="191"/>
      <c r="J99" s="183"/>
      <c r="K99" s="392"/>
      <c r="L99" s="183" t="s">
        <v>1906</v>
      </c>
      <c r="M99" s="184"/>
      <c r="N99" s="391"/>
      <c r="O99" s="183"/>
      <c r="P99" s="379"/>
      <c r="Q99" s="376"/>
      <c r="S99" s="372"/>
    </row>
    <row r="100" spans="1:19" s="156" customFormat="1" x14ac:dyDescent="0.2">
      <c r="A100" s="177">
        <f t="shared" si="1"/>
        <v>94</v>
      </c>
      <c r="B100" s="183" t="s">
        <v>1943</v>
      </c>
      <c r="C100" s="261" t="s">
        <v>1478</v>
      </c>
      <c r="D100" s="182"/>
      <c r="E100" s="188"/>
      <c r="F100" s="184"/>
      <c r="G100" s="184"/>
      <c r="H100" s="184"/>
      <c r="I100" s="191"/>
      <c r="J100" s="183"/>
      <c r="K100" s="392"/>
      <c r="L100" s="183" t="s">
        <v>1906</v>
      </c>
      <c r="M100" s="184"/>
      <c r="N100" s="391"/>
      <c r="O100" s="183"/>
      <c r="P100" s="379"/>
      <c r="Q100" s="376"/>
      <c r="S100" s="372"/>
    </row>
    <row r="101" spans="1:19" s="156" customFormat="1" ht="25.5" x14ac:dyDescent="0.2">
      <c r="A101" s="177">
        <f t="shared" si="1"/>
        <v>95</v>
      </c>
      <c r="B101" s="183" t="s">
        <v>1976</v>
      </c>
      <c r="C101" s="261" t="s">
        <v>1478</v>
      </c>
      <c r="D101" s="182"/>
      <c r="E101" s="188"/>
      <c r="F101" s="184"/>
      <c r="G101" s="184"/>
      <c r="H101" s="184"/>
      <c r="I101" s="191"/>
      <c r="J101" s="183"/>
      <c r="K101" s="392"/>
      <c r="L101" s="183" t="s">
        <v>1906</v>
      </c>
      <c r="M101" s="184"/>
      <c r="N101" s="391"/>
      <c r="O101" s="183"/>
      <c r="P101" s="379"/>
      <c r="Q101" s="376"/>
      <c r="S101" s="372"/>
    </row>
    <row r="102" spans="1:19" s="156" customFormat="1" x14ac:dyDescent="0.2">
      <c r="A102" s="177">
        <f t="shared" si="1"/>
        <v>96</v>
      </c>
      <c r="B102" s="183" t="s">
        <v>1944</v>
      </c>
      <c r="C102" s="261" t="s">
        <v>1478</v>
      </c>
      <c r="D102" s="182"/>
      <c r="E102" s="188"/>
      <c r="F102" s="184"/>
      <c r="G102" s="184"/>
      <c r="H102" s="184"/>
      <c r="I102" s="191"/>
      <c r="J102" s="183"/>
      <c r="K102" s="392"/>
      <c r="L102" s="183" t="s">
        <v>1906</v>
      </c>
      <c r="M102" s="184"/>
      <c r="N102" s="391"/>
      <c r="O102" s="183"/>
      <c r="P102" s="379"/>
      <c r="Q102" s="376"/>
      <c r="S102" s="372"/>
    </row>
    <row r="103" spans="1:19" s="156" customFormat="1" ht="25.5" x14ac:dyDescent="0.2">
      <c r="A103" s="177">
        <f t="shared" si="1"/>
        <v>97</v>
      </c>
      <c r="B103" s="183" t="s">
        <v>1925</v>
      </c>
      <c r="C103" s="261" t="s">
        <v>1478</v>
      </c>
      <c r="D103" s="182"/>
      <c r="E103" s="188"/>
      <c r="F103" s="184"/>
      <c r="G103" s="184"/>
      <c r="H103" s="184"/>
      <c r="I103" s="191"/>
      <c r="J103" s="183"/>
      <c r="K103" s="392"/>
      <c r="L103" s="183" t="s">
        <v>1906</v>
      </c>
      <c r="M103" s="184"/>
      <c r="N103" s="391"/>
      <c r="O103" s="183"/>
      <c r="P103" s="379"/>
      <c r="Q103" s="376"/>
      <c r="S103" s="372"/>
    </row>
    <row r="104" spans="1:19" s="156" customFormat="1" x14ac:dyDescent="0.2">
      <c r="A104" s="177">
        <f t="shared" si="1"/>
        <v>98</v>
      </c>
      <c r="B104" s="183" t="s">
        <v>2006</v>
      </c>
      <c r="C104" s="261" t="s">
        <v>1478</v>
      </c>
      <c r="D104" s="188">
        <v>41953</v>
      </c>
      <c r="E104" s="188">
        <v>41953</v>
      </c>
      <c r="F104" s="184"/>
      <c r="G104" s="184"/>
      <c r="H104" s="184"/>
      <c r="I104" s="191"/>
      <c r="J104" s="183"/>
      <c r="K104" s="392"/>
      <c r="L104" s="183" t="s">
        <v>2007</v>
      </c>
      <c r="M104" s="184"/>
      <c r="N104" s="391"/>
      <c r="O104" s="183" t="s">
        <v>2008</v>
      </c>
      <c r="P104" s="379"/>
      <c r="Q104" s="376"/>
      <c r="S104" s="372"/>
    </row>
    <row r="105" spans="1:19" s="156" customFormat="1" ht="25.5" x14ac:dyDescent="0.2">
      <c r="A105" s="177">
        <f t="shared" si="1"/>
        <v>99</v>
      </c>
      <c r="B105" s="183" t="s">
        <v>2009</v>
      </c>
      <c r="C105" s="261" t="s">
        <v>1530</v>
      </c>
      <c r="D105" s="188">
        <v>41953</v>
      </c>
      <c r="E105" s="188"/>
      <c r="F105" s="184"/>
      <c r="G105" s="184"/>
      <c r="H105" s="184"/>
      <c r="I105" s="191"/>
      <c r="J105" s="183"/>
      <c r="K105" s="392"/>
      <c r="L105" s="183" t="s">
        <v>2010</v>
      </c>
      <c r="M105" s="184"/>
      <c r="N105" s="391"/>
      <c r="O105" s="183" t="s">
        <v>2011</v>
      </c>
      <c r="P105" s="379"/>
      <c r="Q105" s="376"/>
      <c r="S105" s="372"/>
    </row>
    <row r="106" spans="1:19" s="156" customFormat="1" x14ac:dyDescent="0.2">
      <c r="A106" s="177">
        <f t="shared" si="1"/>
        <v>100</v>
      </c>
      <c r="B106" s="183" t="s">
        <v>2012</v>
      </c>
      <c r="C106" s="261" t="s">
        <v>1478</v>
      </c>
      <c r="D106" s="182" t="s">
        <v>2014</v>
      </c>
      <c r="E106" s="182" t="s">
        <v>2014</v>
      </c>
      <c r="F106" s="184"/>
      <c r="G106" s="184"/>
      <c r="H106" s="184"/>
      <c r="I106" s="191"/>
      <c r="J106" s="183"/>
      <c r="K106" s="392"/>
      <c r="L106" s="183" t="s">
        <v>1772</v>
      </c>
      <c r="M106" s="184"/>
      <c r="N106" s="391"/>
      <c r="O106" s="183" t="s">
        <v>2008</v>
      </c>
      <c r="P106" s="379"/>
      <c r="Q106" s="376"/>
      <c r="S106" s="372"/>
    </row>
    <row r="107" spans="1:19" s="156" customFormat="1" x14ac:dyDescent="0.2">
      <c r="A107" s="177">
        <f t="shared" si="1"/>
        <v>101</v>
      </c>
      <c r="B107" s="183" t="s">
        <v>2012</v>
      </c>
      <c r="C107" s="261" t="s">
        <v>1530</v>
      </c>
      <c r="D107" s="182" t="s">
        <v>2014</v>
      </c>
      <c r="E107" s="182" t="s">
        <v>2014</v>
      </c>
      <c r="F107" s="184"/>
      <c r="G107" s="184"/>
      <c r="H107" s="184"/>
      <c r="I107" s="191"/>
      <c r="J107" s="183"/>
      <c r="K107" s="392"/>
      <c r="L107" s="183" t="s">
        <v>1772</v>
      </c>
      <c r="M107" s="184"/>
      <c r="N107" s="391"/>
      <c r="O107" s="183" t="s">
        <v>2008</v>
      </c>
      <c r="P107" s="379"/>
      <c r="Q107" s="376"/>
      <c r="S107" s="372"/>
    </row>
    <row r="108" spans="1:19" s="156" customFormat="1" x14ac:dyDescent="0.2">
      <c r="A108" s="177">
        <f t="shared" si="1"/>
        <v>102</v>
      </c>
      <c r="B108" s="183" t="s">
        <v>2013</v>
      </c>
      <c r="C108" s="261" t="s">
        <v>1478</v>
      </c>
      <c r="D108" s="182" t="s">
        <v>2014</v>
      </c>
      <c r="E108" s="182" t="s">
        <v>2014</v>
      </c>
      <c r="F108" s="184"/>
      <c r="G108" s="184"/>
      <c r="H108" s="184"/>
      <c r="I108" s="191"/>
      <c r="J108" s="183"/>
      <c r="K108" s="392"/>
      <c r="L108" s="183" t="s">
        <v>1772</v>
      </c>
      <c r="M108" s="184"/>
      <c r="N108" s="391"/>
      <c r="O108" s="183" t="s">
        <v>2008</v>
      </c>
      <c r="P108" s="379"/>
      <c r="Q108" s="376"/>
      <c r="S108" s="372"/>
    </row>
    <row r="109" spans="1:19" s="156" customFormat="1" x14ac:dyDescent="0.2">
      <c r="A109" s="177">
        <f t="shared" si="1"/>
        <v>103</v>
      </c>
      <c r="B109" s="183" t="s">
        <v>2013</v>
      </c>
      <c r="C109" s="261" t="s">
        <v>1530</v>
      </c>
      <c r="D109" s="182" t="s">
        <v>2014</v>
      </c>
      <c r="E109" s="182" t="s">
        <v>2014</v>
      </c>
      <c r="F109" s="184"/>
      <c r="G109" s="184"/>
      <c r="H109" s="184"/>
      <c r="I109" s="191"/>
      <c r="J109" s="183"/>
      <c r="K109" s="392"/>
      <c r="L109" s="183" t="s">
        <v>1772</v>
      </c>
      <c r="M109" s="184"/>
      <c r="N109" s="391"/>
      <c r="O109" s="183" t="s">
        <v>2008</v>
      </c>
      <c r="P109" s="379"/>
      <c r="Q109" s="376"/>
      <c r="S109" s="372"/>
    </row>
    <row r="110" spans="1:19" s="156" customFormat="1" x14ac:dyDescent="0.2">
      <c r="A110" s="177">
        <f t="shared" si="1"/>
        <v>104</v>
      </c>
      <c r="B110" s="183" t="s">
        <v>2021</v>
      </c>
      <c r="C110" s="261"/>
      <c r="D110" s="182"/>
      <c r="E110" s="188"/>
      <c r="F110" s="184"/>
      <c r="G110" s="184"/>
      <c r="H110" s="184"/>
      <c r="I110" s="191"/>
      <c r="J110" s="183"/>
      <c r="K110" s="392"/>
      <c r="L110" s="183" t="s">
        <v>2022</v>
      </c>
      <c r="M110" s="184"/>
      <c r="N110" s="391"/>
      <c r="O110" s="183"/>
      <c r="P110" s="379"/>
      <c r="Q110" s="376"/>
      <c r="S110" s="372"/>
    </row>
    <row r="111" spans="1:19" s="156" customFormat="1" ht="25.5" x14ac:dyDescent="0.2">
      <c r="A111" s="177">
        <f t="shared" si="1"/>
        <v>105</v>
      </c>
      <c r="B111" s="183" t="s">
        <v>2076</v>
      </c>
      <c r="C111" s="261"/>
      <c r="D111" s="182"/>
      <c r="E111" s="188"/>
      <c r="F111" s="184"/>
      <c r="G111" s="184"/>
      <c r="H111" s="184"/>
      <c r="I111" s="191"/>
      <c r="J111" s="183"/>
      <c r="K111" s="392"/>
      <c r="L111" s="183" t="s">
        <v>2077</v>
      </c>
      <c r="M111" s="276" t="s">
        <v>2078</v>
      </c>
      <c r="N111" s="391" t="s">
        <v>2079</v>
      </c>
      <c r="O111" s="183" t="s">
        <v>2080</v>
      </c>
      <c r="P111" s="379"/>
      <c r="Q111" s="376"/>
      <c r="S111" s="372"/>
    </row>
    <row r="112" spans="1:19" s="156" customFormat="1" x14ac:dyDescent="0.2">
      <c r="A112" s="177">
        <f t="shared" si="1"/>
        <v>106</v>
      </c>
      <c r="B112" s="183" t="s">
        <v>15</v>
      </c>
      <c r="C112" s="261"/>
      <c r="D112" s="182"/>
      <c r="E112" s="188"/>
      <c r="F112" s="184"/>
      <c r="G112" s="184"/>
      <c r="H112" s="184"/>
      <c r="I112" s="191"/>
      <c r="J112" s="183"/>
      <c r="K112" s="392"/>
      <c r="L112" s="183" t="s">
        <v>2077</v>
      </c>
      <c r="M112" s="276" t="s">
        <v>2078</v>
      </c>
      <c r="N112" s="391" t="s">
        <v>2079</v>
      </c>
      <c r="O112" s="183"/>
      <c r="P112" s="379"/>
      <c r="Q112" s="376"/>
      <c r="S112" s="372"/>
    </row>
    <row r="113" spans="1:19" s="156" customFormat="1" ht="25.5" x14ac:dyDescent="0.2">
      <c r="A113" s="177">
        <f t="shared" si="1"/>
        <v>107</v>
      </c>
      <c r="B113" s="183" t="s">
        <v>2098</v>
      </c>
      <c r="C113" s="261" t="s">
        <v>1478</v>
      </c>
      <c r="D113" s="188">
        <v>41989</v>
      </c>
      <c r="E113" s="188"/>
      <c r="F113" s="184"/>
      <c r="G113" s="184"/>
      <c r="H113" s="184"/>
      <c r="I113" s="191"/>
      <c r="J113" s="183"/>
      <c r="K113" s="392"/>
      <c r="L113" s="183" t="s">
        <v>2099</v>
      </c>
      <c r="M113" s="276"/>
      <c r="N113" s="391"/>
      <c r="O113" s="183"/>
      <c r="P113" s="379"/>
      <c r="Q113" s="376"/>
      <c r="S113" s="372"/>
    </row>
    <row r="114" spans="1:19" s="156" customFormat="1" x14ac:dyDescent="0.2">
      <c r="A114" s="177">
        <f t="shared" si="1"/>
        <v>108</v>
      </c>
      <c r="B114" s="183" t="s">
        <v>2100</v>
      </c>
      <c r="C114" s="261" t="s">
        <v>2101</v>
      </c>
      <c r="D114" s="182" t="s">
        <v>2102</v>
      </c>
      <c r="E114" s="188" t="s">
        <v>2103</v>
      </c>
      <c r="F114" s="184"/>
      <c r="G114" s="184"/>
      <c r="H114" s="184"/>
      <c r="I114" s="191"/>
      <c r="J114" s="183"/>
      <c r="K114" s="392"/>
      <c r="L114" s="183" t="s">
        <v>2104</v>
      </c>
      <c r="M114" s="276"/>
      <c r="N114" s="391"/>
      <c r="O114" s="183"/>
      <c r="P114" s="379"/>
      <c r="Q114" s="376"/>
      <c r="S114" s="372"/>
    </row>
    <row r="115" spans="1:19" s="156" customFormat="1" ht="25.5" x14ac:dyDescent="0.2">
      <c r="A115" s="177">
        <f t="shared" si="1"/>
        <v>109</v>
      </c>
      <c r="B115" s="183" t="s">
        <v>2105</v>
      </c>
      <c r="C115" s="261" t="s">
        <v>1530</v>
      </c>
      <c r="D115" s="182" t="s">
        <v>2106</v>
      </c>
      <c r="E115" s="188"/>
      <c r="F115" s="184"/>
      <c r="G115" s="184"/>
      <c r="H115" s="184"/>
      <c r="I115" s="191"/>
      <c r="J115" s="183"/>
      <c r="K115" s="392"/>
      <c r="L115" s="183" t="s">
        <v>2099</v>
      </c>
      <c r="M115" s="276"/>
      <c r="N115" s="391"/>
      <c r="O115" s="183"/>
      <c r="P115" s="379"/>
      <c r="Q115" s="376"/>
      <c r="S115" s="372"/>
    </row>
    <row r="116" spans="1:19" s="156" customFormat="1" ht="25.5" x14ac:dyDescent="0.2">
      <c r="A116" s="177">
        <f t="shared" si="1"/>
        <v>110</v>
      </c>
      <c r="B116" s="183" t="s">
        <v>2127</v>
      </c>
      <c r="C116" s="261" t="s">
        <v>1478</v>
      </c>
      <c r="D116" s="188">
        <v>41971</v>
      </c>
      <c r="E116" s="188"/>
      <c r="F116" s="184"/>
      <c r="G116" s="184"/>
      <c r="H116" s="184"/>
      <c r="I116" s="191"/>
      <c r="J116" s="183"/>
      <c r="K116" s="392"/>
      <c r="L116" s="183" t="s">
        <v>2099</v>
      </c>
      <c r="M116" s="276"/>
      <c r="N116" s="391"/>
      <c r="O116" s="183"/>
      <c r="P116" s="379"/>
      <c r="Q116" s="376"/>
      <c r="S116" s="372"/>
    </row>
    <row r="117" spans="1:19" s="156" customFormat="1" ht="25.5" x14ac:dyDescent="0.2">
      <c r="A117" s="177">
        <f t="shared" si="1"/>
        <v>111</v>
      </c>
      <c r="B117" s="183" t="s">
        <v>2128</v>
      </c>
      <c r="C117" s="261" t="s">
        <v>1530</v>
      </c>
      <c r="D117" s="182" t="s">
        <v>2129</v>
      </c>
      <c r="E117" s="188"/>
      <c r="F117" s="184"/>
      <c r="G117" s="184"/>
      <c r="H117" s="184"/>
      <c r="I117" s="191"/>
      <c r="J117" s="183"/>
      <c r="K117" s="392"/>
      <c r="L117" s="183" t="s">
        <v>2130</v>
      </c>
      <c r="M117" s="276"/>
      <c r="N117" s="391"/>
      <c r="O117" s="183"/>
      <c r="P117" s="379"/>
      <c r="Q117" s="376"/>
      <c r="S117" s="372"/>
    </row>
    <row r="118" spans="1:19" s="156" customFormat="1" x14ac:dyDescent="0.2">
      <c r="A118" s="177">
        <f t="shared" si="1"/>
        <v>112</v>
      </c>
      <c r="B118" s="183" t="s">
        <v>2133</v>
      </c>
      <c r="C118" s="261" t="s">
        <v>1729</v>
      </c>
      <c r="D118" s="188">
        <v>41897</v>
      </c>
      <c r="E118" s="188"/>
      <c r="F118" s="184"/>
      <c r="G118" s="184"/>
      <c r="H118" s="184"/>
      <c r="I118" s="191"/>
      <c r="J118" s="183"/>
      <c r="K118" s="392"/>
      <c r="L118" s="183" t="s">
        <v>2134</v>
      </c>
      <c r="M118" s="276"/>
      <c r="N118" s="391"/>
      <c r="O118" s="183"/>
      <c r="P118" s="379"/>
      <c r="Q118" s="376"/>
      <c r="S118" s="372"/>
    </row>
    <row r="119" spans="1:19" s="156" customFormat="1" ht="25.5" x14ac:dyDescent="0.2">
      <c r="A119" s="177">
        <f t="shared" si="1"/>
        <v>113</v>
      </c>
      <c r="B119" s="183" t="s">
        <v>2135</v>
      </c>
      <c r="C119" s="261" t="s">
        <v>1530</v>
      </c>
      <c r="D119" s="182" t="s">
        <v>2136</v>
      </c>
      <c r="E119" s="188"/>
      <c r="F119" s="184"/>
      <c r="G119" s="184"/>
      <c r="H119" s="184"/>
      <c r="I119" s="191"/>
      <c r="J119" s="183"/>
      <c r="K119" s="392"/>
      <c r="L119" s="183" t="s">
        <v>2099</v>
      </c>
      <c r="M119" s="184"/>
      <c r="N119" s="391"/>
      <c r="O119" s="183"/>
      <c r="P119" s="379"/>
      <c r="Q119" s="376"/>
      <c r="S119" s="372"/>
    </row>
    <row r="120" spans="1:19" s="156" customFormat="1" ht="25.5" x14ac:dyDescent="0.2">
      <c r="A120" s="177">
        <f t="shared" si="1"/>
        <v>114</v>
      </c>
      <c r="B120" s="183" t="s">
        <v>2137</v>
      </c>
      <c r="C120" s="261" t="s">
        <v>1530</v>
      </c>
      <c r="D120" s="182" t="s">
        <v>2138</v>
      </c>
      <c r="E120" s="188"/>
      <c r="F120" s="184"/>
      <c r="G120" s="184"/>
      <c r="H120" s="184"/>
      <c r="I120" s="191"/>
      <c r="J120" s="183"/>
      <c r="K120" s="392"/>
      <c r="L120" s="183" t="s">
        <v>1630</v>
      </c>
      <c r="M120" s="184"/>
      <c r="N120" s="391"/>
      <c r="O120" s="183"/>
      <c r="P120" s="379"/>
      <c r="Q120" s="376"/>
      <c r="S120" s="372"/>
    </row>
    <row r="121" spans="1:19" s="156" customFormat="1" ht="25.5" x14ac:dyDescent="0.2">
      <c r="A121" s="177">
        <f t="shared" si="1"/>
        <v>115</v>
      </c>
      <c r="B121" s="183" t="s">
        <v>2224</v>
      </c>
      <c r="C121" s="261" t="s">
        <v>1901</v>
      </c>
      <c r="D121" s="182" t="s">
        <v>2208</v>
      </c>
      <c r="E121" s="188"/>
      <c r="F121" s="184"/>
      <c r="G121" s="184"/>
      <c r="H121" s="184"/>
      <c r="I121" s="191"/>
      <c r="J121" s="183"/>
      <c r="K121" s="392"/>
      <c r="L121" s="183" t="s">
        <v>2206</v>
      </c>
      <c r="M121" s="184"/>
      <c r="N121" s="391"/>
      <c r="O121" s="183"/>
      <c r="P121" s="379"/>
      <c r="Q121" s="376"/>
      <c r="S121" s="372"/>
    </row>
    <row r="122" spans="1:19" s="156" customFormat="1" x14ac:dyDescent="0.2">
      <c r="A122" s="177">
        <f t="shared" si="1"/>
        <v>116</v>
      </c>
      <c r="B122" s="183" t="s">
        <v>2207</v>
      </c>
      <c r="C122" s="261" t="s">
        <v>1729</v>
      </c>
      <c r="D122" s="188">
        <v>41960</v>
      </c>
      <c r="E122" s="188"/>
      <c r="F122" s="184"/>
      <c r="G122" s="184"/>
      <c r="H122" s="184"/>
      <c r="I122" s="191"/>
      <c r="J122" s="183"/>
      <c r="K122" s="392"/>
      <c r="L122" s="183" t="s">
        <v>2229</v>
      </c>
      <c r="M122" s="184"/>
      <c r="N122" s="391"/>
      <c r="O122" s="183"/>
      <c r="P122" s="379"/>
      <c r="Q122" s="376"/>
      <c r="S122" s="372"/>
    </row>
    <row r="123" spans="1:19" s="156" customFormat="1" ht="25.5" x14ac:dyDescent="0.2">
      <c r="A123" s="177">
        <f t="shared" si="1"/>
        <v>117</v>
      </c>
      <c r="B123" s="183" t="s">
        <v>2107</v>
      </c>
      <c r="C123" s="261" t="s">
        <v>1729</v>
      </c>
      <c r="D123" s="182" t="s">
        <v>2108</v>
      </c>
      <c r="E123" s="188">
        <v>42064</v>
      </c>
      <c r="F123" s="184"/>
      <c r="G123" s="184"/>
      <c r="H123" s="184"/>
      <c r="I123" s="191"/>
      <c r="J123" s="183"/>
      <c r="K123" s="392"/>
      <c r="L123" s="183" t="s">
        <v>2109</v>
      </c>
      <c r="M123" s="276"/>
      <c r="N123" s="391"/>
      <c r="O123" s="183"/>
      <c r="P123" s="379"/>
      <c r="Q123" s="376"/>
      <c r="S123" s="372"/>
    </row>
    <row r="124" spans="1:19" s="156" customFormat="1" ht="25.5" x14ac:dyDescent="0.2">
      <c r="A124" s="177">
        <f t="shared" si="1"/>
        <v>118</v>
      </c>
      <c r="B124" s="183" t="s">
        <v>2334</v>
      </c>
      <c r="C124" s="261" t="s">
        <v>1729</v>
      </c>
      <c r="D124" s="188">
        <v>41869</v>
      </c>
      <c r="E124" s="188">
        <v>42064</v>
      </c>
      <c r="F124" s="184"/>
      <c r="G124" s="184"/>
      <c r="H124" s="184"/>
      <c r="I124" s="191"/>
      <c r="J124" s="183"/>
      <c r="K124" s="392"/>
      <c r="L124" s="183" t="s">
        <v>2109</v>
      </c>
      <c r="M124" s="276"/>
      <c r="N124" s="391"/>
      <c r="O124" s="183"/>
      <c r="P124" s="379"/>
      <c r="Q124" s="376"/>
      <c r="S124" s="372"/>
    </row>
    <row r="125" spans="1:19" s="156" customFormat="1" ht="25.5" x14ac:dyDescent="0.2">
      <c r="A125" s="177">
        <f t="shared" si="1"/>
        <v>119</v>
      </c>
      <c r="B125" s="183" t="s">
        <v>2335</v>
      </c>
      <c r="C125" s="261" t="s">
        <v>1729</v>
      </c>
      <c r="D125" s="188">
        <v>41869</v>
      </c>
      <c r="E125" s="188">
        <v>42064</v>
      </c>
      <c r="F125" s="184"/>
      <c r="G125" s="184"/>
      <c r="H125" s="184"/>
      <c r="I125" s="191"/>
      <c r="J125" s="183"/>
      <c r="K125" s="392"/>
      <c r="L125" s="183" t="s">
        <v>2109</v>
      </c>
      <c r="M125" s="276"/>
      <c r="N125" s="391"/>
      <c r="O125" s="183"/>
      <c r="P125" s="379"/>
      <c r="Q125" s="376"/>
      <c r="S125" s="372"/>
    </row>
    <row r="126" spans="1:19" s="156" customFormat="1" ht="25.5" x14ac:dyDescent="0.2">
      <c r="A126" s="177">
        <f t="shared" si="1"/>
        <v>120</v>
      </c>
      <c r="B126" s="183" t="s">
        <v>2111</v>
      </c>
      <c r="C126" s="261" t="s">
        <v>1478</v>
      </c>
      <c r="D126" s="182" t="s">
        <v>2112</v>
      </c>
      <c r="E126" s="188"/>
      <c r="F126" s="184"/>
      <c r="G126" s="184"/>
      <c r="H126" s="184"/>
      <c r="I126" s="191"/>
      <c r="J126" s="183"/>
      <c r="K126" s="392"/>
      <c r="L126" s="183" t="s">
        <v>2115</v>
      </c>
      <c r="M126" s="276" t="s">
        <v>2126</v>
      </c>
      <c r="N126" s="391" t="s">
        <v>2125</v>
      </c>
      <c r="O126" s="183"/>
      <c r="P126" s="379"/>
      <c r="Q126" s="376"/>
      <c r="S126" s="372"/>
    </row>
    <row r="127" spans="1:19" s="156" customFormat="1" x14ac:dyDescent="0.2">
      <c r="A127" s="177">
        <f t="shared" si="1"/>
        <v>121</v>
      </c>
      <c r="B127" s="183" t="s">
        <v>2113</v>
      </c>
      <c r="C127" s="182" t="s">
        <v>1486</v>
      </c>
      <c r="D127" s="182">
        <v>2015</v>
      </c>
      <c r="E127" s="188"/>
      <c r="F127" s="184"/>
      <c r="G127" s="184"/>
      <c r="H127" s="184"/>
      <c r="I127" s="191"/>
      <c r="J127" s="183"/>
      <c r="K127" s="392"/>
      <c r="L127" s="183" t="s">
        <v>2114</v>
      </c>
      <c r="M127" s="276" t="s">
        <v>1746</v>
      </c>
      <c r="N127" s="391" t="s">
        <v>2116</v>
      </c>
      <c r="O127" s="183"/>
      <c r="P127" s="379"/>
      <c r="Q127" s="376"/>
      <c r="S127" s="372"/>
    </row>
    <row r="128" spans="1:19" s="156" customFormat="1" x14ac:dyDescent="0.2">
      <c r="A128" s="177">
        <f t="shared" si="1"/>
        <v>122</v>
      </c>
      <c r="B128" s="183" t="s">
        <v>2117</v>
      </c>
      <c r="C128" s="261" t="s">
        <v>1478</v>
      </c>
      <c r="D128" s="188">
        <v>42020</v>
      </c>
      <c r="E128" s="188">
        <v>42020</v>
      </c>
      <c r="F128" s="184"/>
      <c r="G128" s="184"/>
      <c r="H128" s="184"/>
      <c r="I128" s="191"/>
      <c r="J128" s="183"/>
      <c r="K128" s="392"/>
      <c r="L128" s="183" t="s">
        <v>2119</v>
      </c>
      <c r="M128" s="276" t="s">
        <v>2120</v>
      </c>
      <c r="N128" s="391" t="s">
        <v>2118</v>
      </c>
      <c r="O128" s="183"/>
      <c r="P128" s="379"/>
      <c r="Q128" s="376"/>
      <c r="S128" s="372"/>
    </row>
    <row r="129" spans="1:19" s="156" customFormat="1" x14ac:dyDescent="0.2">
      <c r="A129" s="177">
        <f t="shared" si="1"/>
        <v>123</v>
      </c>
      <c r="B129" s="183" t="s">
        <v>2121</v>
      </c>
      <c r="C129" s="182" t="s">
        <v>1486</v>
      </c>
      <c r="D129" s="182">
        <v>2015</v>
      </c>
      <c r="E129" s="188"/>
      <c r="F129" s="184"/>
      <c r="G129" s="184"/>
      <c r="H129" s="184"/>
      <c r="I129" s="191"/>
      <c r="J129" s="183"/>
      <c r="K129" s="392"/>
      <c r="L129" s="183" t="s">
        <v>2122</v>
      </c>
      <c r="M129" s="276" t="s">
        <v>2123</v>
      </c>
      <c r="N129" s="391" t="s">
        <v>2124</v>
      </c>
      <c r="O129" s="183"/>
      <c r="P129" s="379"/>
      <c r="Q129" s="376"/>
      <c r="S129" s="372"/>
    </row>
    <row r="130" spans="1:19" s="156" customFormat="1" x14ac:dyDescent="0.2">
      <c r="A130" s="177">
        <f t="shared" si="1"/>
        <v>124</v>
      </c>
      <c r="B130" s="183" t="s">
        <v>2165</v>
      </c>
      <c r="C130" s="261" t="s">
        <v>1478</v>
      </c>
      <c r="D130" s="182" t="s">
        <v>2333</v>
      </c>
      <c r="E130" s="188"/>
      <c r="F130" s="184"/>
      <c r="G130" s="184"/>
      <c r="H130" s="184"/>
      <c r="I130" s="191" t="s">
        <v>2166</v>
      </c>
      <c r="J130" s="183" t="s">
        <v>2168</v>
      </c>
      <c r="K130" s="392" t="s">
        <v>2167</v>
      </c>
      <c r="L130" s="183" t="s">
        <v>2332</v>
      </c>
      <c r="M130" s="184"/>
      <c r="N130" s="391"/>
      <c r="O130" s="183"/>
      <c r="P130" s="379"/>
      <c r="Q130" s="376"/>
      <c r="S130" s="372"/>
    </row>
    <row r="131" spans="1:19" s="156" customFormat="1" x14ac:dyDescent="0.2">
      <c r="A131" s="177">
        <f t="shared" si="1"/>
        <v>125</v>
      </c>
      <c r="B131" s="183" t="s">
        <v>2165</v>
      </c>
      <c r="C131" s="261" t="s">
        <v>1530</v>
      </c>
      <c r="D131" s="188">
        <v>42053</v>
      </c>
      <c r="E131" s="188"/>
      <c r="F131" s="184"/>
      <c r="G131" s="184"/>
      <c r="H131" s="184"/>
      <c r="I131" s="191" t="s">
        <v>2166</v>
      </c>
      <c r="J131" s="183" t="s">
        <v>2168</v>
      </c>
      <c r="K131" s="392" t="s">
        <v>2167</v>
      </c>
      <c r="L131" s="183" t="s">
        <v>2332</v>
      </c>
      <c r="M131" s="184"/>
      <c r="N131" s="391"/>
      <c r="O131" s="183"/>
      <c r="P131" s="379"/>
      <c r="Q131" s="376"/>
      <c r="S131" s="372"/>
    </row>
    <row r="132" spans="1:19" s="156" customFormat="1" ht="25.5" x14ac:dyDescent="0.2">
      <c r="A132" s="177">
        <f t="shared" si="1"/>
        <v>126</v>
      </c>
      <c r="B132" s="183" t="s">
        <v>2170</v>
      </c>
      <c r="C132" s="182" t="s">
        <v>1486</v>
      </c>
      <c r="D132" s="188">
        <v>42038</v>
      </c>
      <c r="E132" s="188"/>
      <c r="F132" s="184"/>
      <c r="G132" s="184"/>
      <c r="H132" s="184"/>
      <c r="I132" s="191"/>
      <c r="J132" s="183"/>
      <c r="K132" s="392"/>
      <c r="L132" s="183" t="s">
        <v>2177</v>
      </c>
      <c r="M132" s="184" t="s">
        <v>2178</v>
      </c>
      <c r="N132" s="391" t="s">
        <v>2176</v>
      </c>
      <c r="O132" s="183"/>
      <c r="P132" s="379"/>
      <c r="Q132" s="376"/>
      <c r="S132" s="372"/>
    </row>
    <row r="133" spans="1:19" s="156" customFormat="1" x14ac:dyDescent="0.2">
      <c r="A133" s="177">
        <f t="shared" si="1"/>
        <v>127</v>
      </c>
      <c r="B133" s="183" t="s">
        <v>2172</v>
      </c>
      <c r="C133" s="182" t="s">
        <v>1486</v>
      </c>
      <c r="D133" s="182"/>
      <c r="E133" s="188"/>
      <c r="F133" s="184"/>
      <c r="G133" s="184"/>
      <c r="H133" s="184"/>
      <c r="I133" s="191"/>
      <c r="J133" s="183"/>
      <c r="K133" s="392"/>
      <c r="L133" s="183" t="s">
        <v>2173</v>
      </c>
      <c r="M133" s="184" t="s">
        <v>2174</v>
      </c>
      <c r="N133" s="391"/>
      <c r="O133" s="183"/>
      <c r="P133" s="379"/>
      <c r="Q133" s="376"/>
      <c r="S133" s="372"/>
    </row>
    <row r="134" spans="1:19" s="156" customFormat="1" ht="25.5" x14ac:dyDescent="0.2">
      <c r="A134" s="177">
        <f t="shared" si="1"/>
        <v>128</v>
      </c>
      <c r="B134" s="183" t="s">
        <v>2175</v>
      </c>
      <c r="C134" s="261" t="s">
        <v>1478</v>
      </c>
      <c r="D134" s="188">
        <v>42020</v>
      </c>
      <c r="E134" s="188"/>
      <c r="F134" s="184"/>
      <c r="G134" s="184"/>
      <c r="H134" s="184"/>
      <c r="I134" s="191"/>
      <c r="J134" s="183"/>
      <c r="K134" s="392"/>
      <c r="L134" s="183" t="s">
        <v>2177</v>
      </c>
      <c r="M134" s="184" t="s">
        <v>2178</v>
      </c>
      <c r="N134" s="391" t="s">
        <v>2176</v>
      </c>
      <c r="O134" s="183" t="s">
        <v>2179</v>
      </c>
      <c r="P134" s="379"/>
      <c r="Q134" s="376"/>
      <c r="S134" s="372"/>
    </row>
    <row r="135" spans="1:19" s="156" customFormat="1" x14ac:dyDescent="0.2">
      <c r="A135" s="177">
        <f t="shared" si="1"/>
        <v>129</v>
      </c>
      <c r="B135" s="183" t="s">
        <v>2180</v>
      </c>
      <c r="C135" s="261" t="s">
        <v>1478</v>
      </c>
      <c r="D135" s="182" t="s">
        <v>2195</v>
      </c>
      <c r="E135" s="188"/>
      <c r="F135" s="184"/>
      <c r="G135" s="184"/>
      <c r="H135" s="184"/>
      <c r="I135" s="191"/>
      <c r="J135" s="183"/>
      <c r="K135" s="392"/>
      <c r="L135" s="183" t="s">
        <v>2077</v>
      </c>
      <c r="M135" s="276" t="s">
        <v>2078</v>
      </c>
      <c r="N135" s="391" t="s">
        <v>2079</v>
      </c>
      <c r="O135" s="183"/>
      <c r="P135" s="379"/>
      <c r="Q135" s="376"/>
      <c r="S135" s="372"/>
    </row>
    <row r="136" spans="1:19" s="156" customFormat="1" x14ac:dyDescent="0.2">
      <c r="A136" s="177">
        <f t="shared" si="1"/>
        <v>130</v>
      </c>
      <c r="B136" s="183" t="s">
        <v>494</v>
      </c>
      <c r="C136" s="261" t="s">
        <v>1478</v>
      </c>
      <c r="D136" s="182" t="s">
        <v>2195</v>
      </c>
      <c r="E136" s="188"/>
      <c r="F136" s="184"/>
      <c r="G136" s="184"/>
      <c r="H136" s="184"/>
      <c r="I136" s="191"/>
      <c r="J136" s="183"/>
      <c r="K136" s="392"/>
      <c r="L136" s="183" t="s">
        <v>2077</v>
      </c>
      <c r="M136" s="276" t="s">
        <v>2078</v>
      </c>
      <c r="N136" s="391" t="s">
        <v>2079</v>
      </c>
      <c r="O136" s="183"/>
      <c r="P136" s="379"/>
      <c r="Q136" s="376"/>
      <c r="S136" s="372"/>
    </row>
    <row r="137" spans="1:19" s="156" customFormat="1" x14ac:dyDescent="0.2">
      <c r="A137" s="177">
        <f t="shared" ref="A137:A200" si="2">+A136+1</f>
        <v>131</v>
      </c>
      <c r="B137" s="183" t="s">
        <v>2239</v>
      </c>
      <c r="C137" s="261" t="s">
        <v>1478</v>
      </c>
      <c r="D137" s="182" t="s">
        <v>2241</v>
      </c>
      <c r="E137" s="188"/>
      <c r="F137" s="184"/>
      <c r="G137" s="184"/>
      <c r="H137" s="184"/>
      <c r="I137" s="191"/>
      <c r="J137" s="183"/>
      <c r="K137" s="392"/>
      <c r="L137" s="183" t="s">
        <v>2242</v>
      </c>
      <c r="M137" s="184"/>
      <c r="N137" s="391"/>
      <c r="O137" s="183"/>
      <c r="P137" s="379"/>
      <c r="Q137" s="376"/>
      <c r="S137" s="372"/>
    </row>
    <row r="138" spans="1:19" s="156" customFormat="1" x14ac:dyDescent="0.2">
      <c r="A138" s="177">
        <f t="shared" si="2"/>
        <v>132</v>
      </c>
      <c r="B138" s="183" t="s">
        <v>2240</v>
      </c>
      <c r="C138" s="261" t="s">
        <v>1478</v>
      </c>
      <c r="D138" s="182" t="s">
        <v>2241</v>
      </c>
      <c r="E138" s="188"/>
      <c r="F138" s="184"/>
      <c r="G138" s="184"/>
      <c r="H138" s="184"/>
      <c r="I138" s="191"/>
      <c r="J138" s="183"/>
      <c r="K138" s="392"/>
      <c r="L138" s="183" t="s">
        <v>2242</v>
      </c>
      <c r="M138" s="184"/>
      <c r="N138" s="391"/>
      <c r="O138" s="183"/>
      <c r="P138" s="379"/>
      <c r="Q138" s="376"/>
      <c r="S138" s="372"/>
    </row>
    <row r="139" spans="1:19" s="156" customFormat="1" x14ac:dyDescent="0.2">
      <c r="A139" s="177">
        <f t="shared" si="2"/>
        <v>133</v>
      </c>
      <c r="B139" s="183" t="s">
        <v>2240</v>
      </c>
      <c r="C139" s="261" t="s">
        <v>1530</v>
      </c>
      <c r="D139" s="182" t="s">
        <v>2243</v>
      </c>
      <c r="E139" s="188"/>
      <c r="F139" s="184"/>
      <c r="G139" s="184"/>
      <c r="H139" s="184"/>
      <c r="I139" s="191"/>
      <c r="J139" s="183"/>
      <c r="K139" s="392"/>
      <c r="L139" s="183" t="s">
        <v>2242</v>
      </c>
      <c r="M139" s="184"/>
      <c r="N139" s="391"/>
      <c r="O139" s="183"/>
      <c r="P139" s="379"/>
      <c r="Q139" s="376"/>
      <c r="S139" s="372"/>
    </row>
    <row r="140" spans="1:19" s="156" customFormat="1" x14ac:dyDescent="0.2">
      <c r="A140" s="177">
        <f t="shared" si="2"/>
        <v>134</v>
      </c>
      <c r="B140" s="183"/>
      <c r="C140" s="182"/>
      <c r="D140" s="182"/>
      <c r="E140" s="188"/>
      <c r="F140" s="184"/>
      <c r="G140" s="184"/>
      <c r="H140" s="184"/>
      <c r="I140" s="191"/>
      <c r="J140" s="183"/>
      <c r="K140" s="392"/>
      <c r="L140" s="183"/>
      <c r="M140" s="184"/>
      <c r="N140" s="391"/>
      <c r="O140" s="183"/>
      <c r="P140" s="379"/>
      <c r="Q140" s="376"/>
      <c r="S140" s="372"/>
    </row>
    <row r="141" spans="1:19" s="156" customFormat="1" x14ac:dyDescent="0.2">
      <c r="A141" s="177">
        <f t="shared" si="2"/>
        <v>135</v>
      </c>
      <c r="B141" s="183" t="s">
        <v>2194</v>
      </c>
      <c r="C141" s="261" t="s">
        <v>1478</v>
      </c>
      <c r="D141" s="182" t="s">
        <v>2196</v>
      </c>
      <c r="E141" s="188"/>
      <c r="F141" s="184"/>
      <c r="G141" s="184"/>
      <c r="H141" s="184"/>
      <c r="I141" s="191" t="s">
        <v>2197</v>
      </c>
      <c r="J141" s="183" t="s">
        <v>2198</v>
      </c>
      <c r="K141" s="392"/>
      <c r="L141" s="183" t="s">
        <v>2230</v>
      </c>
      <c r="M141" s="184"/>
      <c r="N141" s="391"/>
      <c r="O141" s="183"/>
      <c r="P141" s="379"/>
      <c r="Q141" s="376"/>
      <c r="S141" s="372"/>
    </row>
    <row r="142" spans="1:19" s="156" customFormat="1" ht="25.5" x14ac:dyDescent="0.2">
      <c r="A142" s="177">
        <f t="shared" si="2"/>
        <v>136</v>
      </c>
      <c r="B142" s="183" t="s">
        <v>2225</v>
      </c>
      <c r="C142" s="182" t="s">
        <v>1486</v>
      </c>
      <c r="D142" s="188"/>
      <c r="E142" s="188"/>
      <c r="F142" s="184"/>
      <c r="G142" s="184"/>
      <c r="H142" s="184"/>
      <c r="I142" s="191"/>
      <c r="J142" s="183"/>
      <c r="K142" s="392"/>
      <c r="L142" s="183" t="s">
        <v>2226</v>
      </c>
      <c r="M142" s="184" t="s">
        <v>2227</v>
      </c>
      <c r="N142" s="391" t="s">
        <v>2228</v>
      </c>
      <c r="O142" s="183"/>
      <c r="P142" s="379"/>
      <c r="Q142" s="376"/>
      <c r="S142" s="372"/>
    </row>
    <row r="143" spans="1:19" s="156" customFormat="1" ht="25.5" x14ac:dyDescent="0.2">
      <c r="A143" s="177">
        <f t="shared" si="2"/>
        <v>137</v>
      </c>
      <c r="B143" s="183" t="s">
        <v>2244</v>
      </c>
      <c r="C143" s="261" t="s">
        <v>1478</v>
      </c>
      <c r="D143" s="188">
        <v>42047</v>
      </c>
      <c r="E143" s="188"/>
      <c r="F143" s="184"/>
      <c r="G143" s="184"/>
      <c r="H143" s="184"/>
      <c r="I143" s="191"/>
      <c r="J143" s="183"/>
      <c r="K143" s="392"/>
      <c r="L143" s="183" t="s">
        <v>2231</v>
      </c>
      <c r="M143" s="184" t="s">
        <v>2232</v>
      </c>
      <c r="N143" s="391" t="s">
        <v>2233</v>
      </c>
      <c r="O143" s="183"/>
      <c r="P143" s="379"/>
      <c r="Q143" s="376"/>
      <c r="S143" s="372"/>
    </row>
    <row r="144" spans="1:19" s="156" customFormat="1" ht="25.5" x14ac:dyDescent="0.2">
      <c r="A144" s="177">
        <f t="shared" si="2"/>
        <v>138</v>
      </c>
      <c r="B144" s="183" t="s">
        <v>2234</v>
      </c>
      <c r="C144" s="261" t="s">
        <v>1478</v>
      </c>
      <c r="D144" s="188"/>
      <c r="E144" s="188"/>
      <c r="F144" s="184"/>
      <c r="G144" s="184"/>
      <c r="H144" s="184"/>
      <c r="I144" s="191"/>
      <c r="J144" s="183"/>
      <c r="K144" s="392"/>
      <c r="L144" s="183" t="s">
        <v>2235</v>
      </c>
      <c r="M144" s="184"/>
      <c r="N144" s="391" t="s">
        <v>2236</v>
      </c>
      <c r="O144" s="183"/>
      <c r="P144" s="379"/>
      <c r="Q144" s="376"/>
      <c r="S144" s="372"/>
    </row>
    <row r="145" spans="1:19" s="156" customFormat="1" ht="25.5" x14ac:dyDescent="0.2">
      <c r="A145" s="177">
        <f t="shared" si="2"/>
        <v>139</v>
      </c>
      <c r="B145" s="183" t="s">
        <v>2237</v>
      </c>
      <c r="C145" s="261" t="s">
        <v>1478</v>
      </c>
      <c r="D145" s="188"/>
      <c r="E145" s="188"/>
      <c r="F145" s="184"/>
      <c r="G145" s="184"/>
      <c r="H145" s="184"/>
      <c r="I145" s="191"/>
      <c r="J145" s="183"/>
      <c r="K145" s="392"/>
      <c r="L145" s="183" t="s">
        <v>2238</v>
      </c>
      <c r="M145" s="184"/>
      <c r="N145" s="391"/>
      <c r="O145" s="183"/>
      <c r="P145" s="379"/>
      <c r="Q145" s="376"/>
      <c r="S145" s="372"/>
    </row>
    <row r="146" spans="1:19" s="156" customFormat="1" x14ac:dyDescent="0.2">
      <c r="A146" s="177">
        <f t="shared" si="2"/>
        <v>140</v>
      </c>
      <c r="B146" s="183" t="s">
        <v>2251</v>
      </c>
      <c r="C146" s="261" t="s">
        <v>1478</v>
      </c>
      <c r="D146" s="188">
        <v>41944</v>
      </c>
      <c r="E146" s="188"/>
      <c r="F146" s="184"/>
      <c r="G146" s="184"/>
      <c r="H146" s="184"/>
      <c r="I146" s="191"/>
      <c r="J146" s="183"/>
      <c r="K146" s="392"/>
      <c r="L146" s="183" t="s">
        <v>2253</v>
      </c>
      <c r="M146" s="184"/>
      <c r="N146" s="391"/>
      <c r="O146" s="183"/>
      <c r="P146" s="379"/>
      <c r="Q146" s="376"/>
      <c r="S146" s="372"/>
    </row>
    <row r="147" spans="1:19" s="156" customFormat="1" x14ac:dyDescent="0.2">
      <c r="A147" s="177">
        <f t="shared" si="2"/>
        <v>141</v>
      </c>
      <c r="B147" s="390" t="s">
        <v>2256</v>
      </c>
      <c r="C147" s="261" t="s">
        <v>1478</v>
      </c>
      <c r="D147" s="188">
        <v>42058</v>
      </c>
      <c r="E147" s="188"/>
      <c r="F147" s="184"/>
      <c r="G147" s="184"/>
      <c r="H147" s="184"/>
      <c r="I147" s="394" t="s">
        <v>2258</v>
      </c>
      <c r="J147" s="183"/>
      <c r="K147" s="394" t="s">
        <v>2257</v>
      </c>
      <c r="L147" s="183" t="s">
        <v>2259</v>
      </c>
      <c r="M147" s="184"/>
      <c r="N147" s="391"/>
      <c r="O147" s="183"/>
      <c r="P147" s="379"/>
      <c r="Q147" s="376"/>
      <c r="S147" s="372"/>
    </row>
    <row r="148" spans="1:19" s="156" customFormat="1" x14ac:dyDescent="0.2">
      <c r="A148" s="177">
        <f t="shared" si="2"/>
        <v>142</v>
      </c>
      <c r="B148" s="183" t="s">
        <v>2260</v>
      </c>
      <c r="C148" s="261" t="s">
        <v>1478</v>
      </c>
      <c r="D148" s="188">
        <v>42058</v>
      </c>
      <c r="E148" s="188"/>
      <c r="F148" s="184"/>
      <c r="G148" s="184"/>
      <c r="H148" s="184"/>
      <c r="I148" s="191" t="s">
        <v>2261</v>
      </c>
      <c r="J148" s="183"/>
      <c r="K148" s="392" t="s">
        <v>2262</v>
      </c>
      <c r="L148" s="183" t="s">
        <v>2263</v>
      </c>
      <c r="M148" s="184"/>
      <c r="N148" s="391"/>
      <c r="O148" s="183"/>
      <c r="P148" s="379"/>
      <c r="Q148" s="376"/>
      <c r="S148" s="372"/>
    </row>
    <row r="149" spans="1:19" s="156" customFormat="1" x14ac:dyDescent="0.2">
      <c r="A149" s="177">
        <f t="shared" si="2"/>
        <v>143</v>
      </c>
      <c r="B149" s="183" t="s">
        <v>2277</v>
      </c>
      <c r="C149" s="182" t="s">
        <v>1486</v>
      </c>
      <c r="D149" s="188" t="s">
        <v>2278</v>
      </c>
      <c r="E149" s="188"/>
      <c r="F149" s="184"/>
      <c r="G149" s="184"/>
      <c r="H149" s="184"/>
      <c r="I149" s="191" t="s">
        <v>2279</v>
      </c>
      <c r="J149" s="183" t="s">
        <v>2280</v>
      </c>
      <c r="K149" s="392" t="s">
        <v>2281</v>
      </c>
      <c r="L149" s="183" t="s">
        <v>2284</v>
      </c>
      <c r="M149" s="184" t="s">
        <v>2282</v>
      </c>
      <c r="N149" s="391" t="s">
        <v>2283</v>
      </c>
      <c r="O149" s="183"/>
      <c r="P149" s="379"/>
      <c r="Q149" s="376"/>
      <c r="S149" s="372"/>
    </row>
    <row r="150" spans="1:19" s="156" customFormat="1" x14ac:dyDescent="0.2">
      <c r="A150" s="177">
        <f t="shared" si="2"/>
        <v>144</v>
      </c>
      <c r="B150" s="183" t="s">
        <v>2285</v>
      </c>
      <c r="C150" s="261" t="s">
        <v>1478</v>
      </c>
      <c r="D150" s="188" t="s">
        <v>2303</v>
      </c>
      <c r="E150" s="188"/>
      <c r="F150" s="184"/>
      <c r="G150" s="184"/>
      <c r="H150" s="184"/>
      <c r="I150" s="191"/>
      <c r="J150" s="183"/>
      <c r="K150" s="392"/>
      <c r="L150" s="183" t="s">
        <v>2304</v>
      </c>
      <c r="M150" s="184" t="s">
        <v>2132</v>
      </c>
      <c r="N150" s="391"/>
      <c r="O150" s="183"/>
      <c r="P150" s="379"/>
      <c r="Q150" s="376"/>
      <c r="S150" s="372"/>
    </row>
    <row r="151" spans="1:19" s="156" customFormat="1" x14ac:dyDescent="0.2">
      <c r="A151" s="177">
        <f t="shared" si="2"/>
        <v>145</v>
      </c>
      <c r="B151" s="183" t="s">
        <v>2288</v>
      </c>
      <c r="C151" s="261" t="s">
        <v>1478</v>
      </c>
      <c r="D151" s="188" t="s">
        <v>2303</v>
      </c>
      <c r="E151" s="188"/>
      <c r="F151" s="184"/>
      <c r="G151" s="184"/>
      <c r="H151" s="184"/>
      <c r="I151" s="191"/>
      <c r="J151" s="183"/>
      <c r="K151" s="392"/>
      <c r="L151" s="183" t="s">
        <v>2304</v>
      </c>
      <c r="M151" s="184" t="s">
        <v>2132</v>
      </c>
      <c r="N151" s="391"/>
      <c r="O151" s="183"/>
      <c r="P151" s="379"/>
      <c r="Q151" s="376"/>
      <c r="S151" s="372"/>
    </row>
    <row r="152" spans="1:19" s="156" customFormat="1" x14ac:dyDescent="0.2">
      <c r="A152" s="177">
        <f t="shared" si="2"/>
        <v>146</v>
      </c>
      <c r="B152" s="183" t="s">
        <v>2293</v>
      </c>
      <c r="C152" s="261" t="s">
        <v>1478</v>
      </c>
      <c r="D152" s="188" t="s">
        <v>2303</v>
      </c>
      <c r="E152" s="188"/>
      <c r="F152" s="184"/>
      <c r="G152" s="184"/>
      <c r="H152" s="184"/>
      <c r="I152" s="191"/>
      <c r="J152" s="183"/>
      <c r="K152" s="392"/>
      <c r="L152" s="183" t="s">
        <v>2304</v>
      </c>
      <c r="M152" s="184" t="s">
        <v>2132</v>
      </c>
      <c r="N152" s="391"/>
      <c r="O152" s="183"/>
      <c r="P152" s="379"/>
      <c r="Q152" s="376"/>
      <c r="S152" s="372"/>
    </row>
    <row r="153" spans="1:19" s="156" customFormat="1" x14ac:dyDescent="0.2">
      <c r="A153" s="177">
        <f t="shared" si="2"/>
        <v>147</v>
      </c>
      <c r="B153" s="183" t="s">
        <v>2295</v>
      </c>
      <c r="C153" s="261" t="s">
        <v>1478</v>
      </c>
      <c r="D153" s="188" t="s">
        <v>2303</v>
      </c>
      <c r="E153" s="188"/>
      <c r="F153" s="184"/>
      <c r="G153" s="184"/>
      <c r="H153" s="184"/>
      <c r="I153" s="191"/>
      <c r="J153" s="183"/>
      <c r="K153" s="392"/>
      <c r="L153" s="183" t="s">
        <v>2304</v>
      </c>
      <c r="M153" s="184" t="s">
        <v>2132</v>
      </c>
      <c r="N153" s="391"/>
      <c r="O153" s="183"/>
      <c r="P153" s="379"/>
      <c r="Q153" s="376"/>
      <c r="S153" s="372"/>
    </row>
    <row r="154" spans="1:19" s="156" customFormat="1" x14ac:dyDescent="0.2">
      <c r="A154" s="177">
        <f t="shared" si="2"/>
        <v>148</v>
      </c>
      <c r="B154" s="183" t="s">
        <v>2299</v>
      </c>
      <c r="C154" s="261" t="s">
        <v>1478</v>
      </c>
      <c r="D154" s="188" t="s">
        <v>2303</v>
      </c>
      <c r="E154" s="188"/>
      <c r="F154" s="184"/>
      <c r="G154" s="184"/>
      <c r="H154" s="184"/>
      <c r="I154" s="191"/>
      <c r="J154" s="183"/>
      <c r="K154" s="392"/>
      <c r="L154" s="183" t="s">
        <v>2304</v>
      </c>
      <c r="M154" s="184" t="s">
        <v>2132</v>
      </c>
      <c r="N154" s="391"/>
      <c r="O154" s="183"/>
      <c r="P154" s="379"/>
      <c r="Q154" s="376"/>
      <c r="S154" s="372"/>
    </row>
    <row r="155" spans="1:19" s="156" customFormat="1" ht="38.25" x14ac:dyDescent="0.2">
      <c r="A155" s="177">
        <f t="shared" si="2"/>
        <v>149</v>
      </c>
      <c r="B155" s="183" t="s">
        <v>2297</v>
      </c>
      <c r="C155" s="261" t="s">
        <v>1478</v>
      </c>
      <c r="D155" s="188" t="s">
        <v>2303</v>
      </c>
      <c r="E155" s="188"/>
      <c r="F155" s="184"/>
      <c r="G155" s="184"/>
      <c r="H155" s="184"/>
      <c r="I155" s="191"/>
      <c r="J155" s="183"/>
      <c r="K155" s="392"/>
      <c r="L155" s="183" t="s">
        <v>2304</v>
      </c>
      <c r="M155" s="184" t="s">
        <v>2132</v>
      </c>
      <c r="N155" s="391"/>
      <c r="O155" s="183"/>
      <c r="P155" s="379"/>
      <c r="Q155" s="376"/>
      <c r="S155" s="372"/>
    </row>
    <row r="156" spans="1:19" s="156" customFormat="1" ht="25.5" x14ac:dyDescent="0.2">
      <c r="A156" s="177">
        <f t="shared" si="2"/>
        <v>150</v>
      </c>
      <c r="B156" s="183" t="s">
        <v>2305</v>
      </c>
      <c r="C156" s="261" t="s">
        <v>1478</v>
      </c>
      <c r="D156" s="188" t="s">
        <v>2306</v>
      </c>
      <c r="E156" s="188"/>
      <c r="F156" s="184"/>
      <c r="G156" s="184"/>
      <c r="H156" s="184"/>
      <c r="I156" s="191"/>
      <c r="J156" s="183"/>
      <c r="K156" s="392"/>
      <c r="L156" s="183" t="s">
        <v>2307</v>
      </c>
      <c r="M156" s="184"/>
      <c r="N156" s="391"/>
      <c r="O156" s="183" t="s">
        <v>2319</v>
      </c>
      <c r="P156" s="379"/>
      <c r="Q156" s="376"/>
      <c r="S156" s="372"/>
    </row>
    <row r="157" spans="1:19" s="156" customFormat="1" ht="25.5" x14ac:dyDescent="0.2">
      <c r="A157" s="177">
        <f t="shared" si="2"/>
        <v>151</v>
      </c>
      <c r="B157" s="183" t="s">
        <v>2311</v>
      </c>
      <c r="C157" s="182" t="s">
        <v>1486</v>
      </c>
      <c r="D157" s="188"/>
      <c r="E157" s="188"/>
      <c r="F157" s="184"/>
      <c r="G157" s="184"/>
      <c r="H157" s="184"/>
      <c r="I157" s="191"/>
      <c r="J157" s="183"/>
      <c r="K157" s="392"/>
      <c r="L157" s="183" t="s">
        <v>2312</v>
      </c>
      <c r="M157" s="184" t="s">
        <v>2313</v>
      </c>
      <c r="N157" s="391" t="s">
        <v>2314</v>
      </c>
      <c r="O157" s="183"/>
      <c r="P157" s="379"/>
      <c r="Q157" s="376"/>
      <c r="S157" s="372"/>
    </row>
    <row r="158" spans="1:19" s="156" customFormat="1" ht="25.5" x14ac:dyDescent="0.2">
      <c r="A158" s="177">
        <f t="shared" si="2"/>
        <v>152</v>
      </c>
      <c r="B158" s="183" t="s">
        <v>2311</v>
      </c>
      <c r="C158" s="182" t="s">
        <v>1487</v>
      </c>
      <c r="D158" s="188"/>
      <c r="E158" s="188"/>
      <c r="F158" s="184"/>
      <c r="G158" s="184"/>
      <c r="H158" s="184"/>
      <c r="I158" s="191"/>
      <c r="J158" s="183"/>
      <c r="K158" s="392"/>
      <c r="L158" s="183" t="s">
        <v>2312</v>
      </c>
      <c r="M158" s="184" t="s">
        <v>2313</v>
      </c>
      <c r="N158" s="391" t="s">
        <v>2314</v>
      </c>
      <c r="O158" s="183"/>
      <c r="P158" s="379"/>
      <c r="Q158" s="376"/>
      <c r="S158" s="372"/>
    </row>
    <row r="159" spans="1:19" s="156" customFormat="1" ht="25.5" x14ac:dyDescent="0.2">
      <c r="A159" s="177">
        <f t="shared" si="2"/>
        <v>153</v>
      </c>
      <c r="B159" s="183" t="s">
        <v>2315</v>
      </c>
      <c r="C159" s="182" t="s">
        <v>1486</v>
      </c>
      <c r="D159" s="188"/>
      <c r="E159" s="188"/>
      <c r="F159" s="184"/>
      <c r="G159" s="184"/>
      <c r="H159" s="184"/>
      <c r="I159" s="191"/>
      <c r="J159" s="183"/>
      <c r="K159" s="392"/>
      <c r="L159" s="183" t="s">
        <v>2316</v>
      </c>
      <c r="M159" s="184"/>
      <c r="N159" s="391"/>
      <c r="O159" s="183"/>
      <c r="P159" s="379"/>
      <c r="Q159" s="376"/>
      <c r="S159" s="372"/>
    </row>
    <row r="160" spans="1:19" s="156" customFormat="1" x14ac:dyDescent="0.2">
      <c r="A160" s="177">
        <f t="shared" si="2"/>
        <v>154</v>
      </c>
      <c r="B160" s="183" t="s">
        <v>2317</v>
      </c>
      <c r="C160" s="182" t="s">
        <v>1486</v>
      </c>
      <c r="D160" s="188"/>
      <c r="E160" s="188"/>
      <c r="F160" s="184"/>
      <c r="G160" s="184"/>
      <c r="H160" s="184"/>
      <c r="I160" s="191"/>
      <c r="J160" s="183"/>
      <c r="K160" s="392"/>
      <c r="L160" s="183" t="s">
        <v>2318</v>
      </c>
      <c r="M160" s="184"/>
      <c r="N160" s="391"/>
      <c r="O160" s="183"/>
      <c r="P160" s="379"/>
      <c r="Q160" s="376"/>
      <c r="S160" s="372"/>
    </row>
    <row r="161" spans="1:19" s="156" customFormat="1" x14ac:dyDescent="0.2">
      <c r="A161" s="177">
        <f t="shared" si="2"/>
        <v>155</v>
      </c>
      <c r="B161" s="183" t="s">
        <v>2320</v>
      </c>
      <c r="C161" s="261" t="s">
        <v>1478</v>
      </c>
      <c r="D161" s="188">
        <v>42020</v>
      </c>
      <c r="E161" s="188"/>
      <c r="F161" s="184"/>
      <c r="G161" s="184"/>
      <c r="H161" s="184"/>
      <c r="I161" s="191"/>
      <c r="J161" s="183"/>
      <c r="K161" s="392"/>
      <c r="L161" s="183" t="s">
        <v>2318</v>
      </c>
      <c r="M161" s="184"/>
      <c r="N161" s="391"/>
      <c r="O161" s="183"/>
      <c r="P161" s="379"/>
      <c r="Q161" s="376"/>
      <c r="S161" s="372"/>
    </row>
    <row r="162" spans="1:19" s="156" customFormat="1" x14ac:dyDescent="0.2">
      <c r="A162" s="177">
        <f t="shared" si="2"/>
        <v>156</v>
      </c>
      <c r="B162" s="183" t="s">
        <v>2321</v>
      </c>
      <c r="C162" s="261" t="s">
        <v>1478</v>
      </c>
      <c r="D162" s="188" t="s">
        <v>2278</v>
      </c>
      <c r="E162" s="188"/>
      <c r="F162" s="184"/>
      <c r="G162" s="184"/>
      <c r="H162" s="184"/>
      <c r="I162" s="191"/>
      <c r="J162" s="183"/>
      <c r="K162" s="392"/>
      <c r="L162" s="183" t="s">
        <v>2322</v>
      </c>
      <c r="M162" s="184"/>
      <c r="N162" s="391"/>
      <c r="O162" s="183"/>
      <c r="P162" s="379"/>
      <c r="Q162" s="376"/>
      <c r="S162" s="372"/>
    </row>
    <row r="163" spans="1:19" s="156" customFormat="1" x14ac:dyDescent="0.2">
      <c r="A163" s="177">
        <f t="shared" si="2"/>
        <v>157</v>
      </c>
      <c r="B163" s="183" t="s">
        <v>2348</v>
      </c>
      <c r="C163" s="261" t="s">
        <v>1478</v>
      </c>
      <c r="D163" s="188">
        <v>42010</v>
      </c>
      <c r="E163" s="188" t="s">
        <v>2349</v>
      </c>
      <c r="F163" s="184"/>
      <c r="G163" s="184"/>
      <c r="H163" s="184"/>
      <c r="I163" s="191"/>
      <c r="J163" s="183"/>
      <c r="K163" s="392"/>
      <c r="L163" s="183" t="s">
        <v>2350</v>
      </c>
      <c r="M163" s="184"/>
      <c r="N163" s="391"/>
      <c r="O163" s="183"/>
      <c r="P163" s="379"/>
      <c r="Q163" s="376"/>
      <c r="S163" s="372"/>
    </row>
    <row r="164" spans="1:19" s="156" customFormat="1" x14ac:dyDescent="0.2">
      <c r="A164" s="177">
        <f t="shared" si="2"/>
        <v>158</v>
      </c>
      <c r="B164" s="183" t="s">
        <v>2348</v>
      </c>
      <c r="C164" s="261" t="s">
        <v>1530</v>
      </c>
      <c r="D164" s="188">
        <v>42017</v>
      </c>
      <c r="E164" s="188" t="s">
        <v>2349</v>
      </c>
      <c r="F164" s="184"/>
      <c r="G164" s="184"/>
      <c r="H164" s="184"/>
      <c r="I164" s="191"/>
      <c r="J164" s="183"/>
      <c r="K164" s="392"/>
      <c r="L164" s="183" t="s">
        <v>2350</v>
      </c>
      <c r="M164" s="184"/>
      <c r="N164" s="391"/>
      <c r="O164" s="183"/>
      <c r="P164" s="379"/>
      <c r="Q164" s="376"/>
      <c r="S164" s="372"/>
    </row>
    <row r="165" spans="1:19" s="156" customFormat="1" x14ac:dyDescent="0.2">
      <c r="A165" s="177">
        <f t="shared" si="2"/>
        <v>159</v>
      </c>
      <c r="B165" s="183" t="s">
        <v>2170</v>
      </c>
      <c r="C165" s="261" t="s">
        <v>1478</v>
      </c>
      <c r="D165" s="188">
        <v>42038</v>
      </c>
      <c r="E165" s="188"/>
      <c r="F165" s="184"/>
      <c r="G165" s="184"/>
      <c r="H165" s="184"/>
      <c r="I165" s="191"/>
      <c r="J165" s="183"/>
      <c r="K165" s="392"/>
      <c r="L165" s="183" t="s">
        <v>2356</v>
      </c>
      <c r="M165" s="184"/>
      <c r="N165" s="391"/>
      <c r="O165" s="183"/>
      <c r="P165" s="379"/>
      <c r="Q165" s="376"/>
      <c r="S165" s="372"/>
    </row>
    <row r="166" spans="1:19" s="156" customFormat="1" x14ac:dyDescent="0.2">
      <c r="A166" s="177">
        <f t="shared" si="2"/>
        <v>160</v>
      </c>
      <c r="B166" s="183" t="s">
        <v>2355</v>
      </c>
      <c r="C166" s="261" t="s">
        <v>1901</v>
      </c>
      <c r="D166" s="188">
        <v>41944</v>
      </c>
      <c r="E166" s="188"/>
      <c r="F166" s="184"/>
      <c r="G166" s="184"/>
      <c r="H166" s="184"/>
      <c r="I166" s="191"/>
      <c r="J166" s="183"/>
      <c r="K166" s="392"/>
      <c r="L166" s="183" t="s">
        <v>2356</v>
      </c>
      <c r="M166" s="184"/>
      <c r="N166" s="391"/>
      <c r="O166" s="183"/>
      <c r="P166" s="379"/>
      <c r="Q166" s="376"/>
      <c r="S166" s="372"/>
    </row>
    <row r="167" spans="1:19" s="156" customFormat="1" ht="25.5" x14ac:dyDescent="0.2">
      <c r="A167" s="177">
        <f t="shared" si="2"/>
        <v>161</v>
      </c>
      <c r="B167" s="183" t="s">
        <v>2370</v>
      </c>
      <c r="C167" s="321" t="s">
        <v>1486</v>
      </c>
      <c r="D167" s="188" t="s">
        <v>2371</v>
      </c>
      <c r="E167" s="188"/>
      <c r="F167" s="184"/>
      <c r="G167" s="184"/>
      <c r="H167" s="184"/>
      <c r="I167" s="191"/>
      <c r="J167" s="183"/>
      <c r="K167" s="392"/>
      <c r="L167" s="183" t="s">
        <v>2372</v>
      </c>
      <c r="M167" s="184" t="s">
        <v>2373</v>
      </c>
      <c r="N167" s="391" t="s">
        <v>2374</v>
      </c>
      <c r="O167" s="183"/>
      <c r="P167" s="379"/>
      <c r="Q167" s="376"/>
      <c r="S167" s="372"/>
    </row>
    <row r="168" spans="1:19" s="156" customFormat="1" x14ac:dyDescent="0.2">
      <c r="A168" s="177">
        <f t="shared" si="2"/>
        <v>162</v>
      </c>
      <c r="B168" s="183" t="s">
        <v>2375</v>
      </c>
      <c r="C168" s="321" t="s">
        <v>1486</v>
      </c>
      <c r="D168" s="188">
        <v>42114</v>
      </c>
      <c r="E168" s="188"/>
      <c r="F168" s="184"/>
      <c r="G168" s="184"/>
      <c r="H168" s="184"/>
      <c r="I168" s="191"/>
      <c r="J168" s="183"/>
      <c r="K168" s="392"/>
      <c r="L168" s="183" t="s">
        <v>2383</v>
      </c>
      <c r="M168" s="184" t="s">
        <v>2376</v>
      </c>
      <c r="N168" s="391"/>
      <c r="O168" s="183"/>
      <c r="P168" s="379"/>
      <c r="Q168" s="376"/>
      <c r="S168" s="372"/>
    </row>
    <row r="169" spans="1:19" s="156" customFormat="1" x14ac:dyDescent="0.2">
      <c r="A169" s="177">
        <f t="shared" si="2"/>
        <v>163</v>
      </c>
      <c r="B169" s="183" t="s">
        <v>2377</v>
      </c>
      <c r="C169" s="261" t="s">
        <v>1478</v>
      </c>
      <c r="D169" s="188">
        <v>42101</v>
      </c>
      <c r="E169" s="188">
        <v>42101</v>
      </c>
      <c r="F169" s="184"/>
      <c r="G169" s="184"/>
      <c r="H169" s="184"/>
      <c r="I169" s="191"/>
      <c r="J169" s="183"/>
      <c r="K169" s="392"/>
      <c r="L169" s="183" t="s">
        <v>2378</v>
      </c>
      <c r="M169" s="184" t="s">
        <v>2379</v>
      </c>
      <c r="N169" s="391"/>
      <c r="O169" s="183"/>
      <c r="P169" s="379"/>
      <c r="Q169" s="376"/>
      <c r="S169" s="372"/>
    </row>
    <row r="170" spans="1:19" s="156" customFormat="1" x14ac:dyDescent="0.2">
      <c r="A170" s="177">
        <f t="shared" si="2"/>
        <v>164</v>
      </c>
      <c r="B170" s="183" t="s">
        <v>2380</v>
      </c>
      <c r="C170" s="261" t="s">
        <v>1478</v>
      </c>
      <c r="D170" s="188">
        <v>42114</v>
      </c>
      <c r="E170" s="188"/>
      <c r="F170" s="184"/>
      <c r="G170" s="184"/>
      <c r="H170" s="184"/>
      <c r="I170" s="191"/>
      <c r="J170" s="183"/>
      <c r="K170" s="392"/>
      <c r="L170" s="183" t="s">
        <v>2383</v>
      </c>
      <c r="M170" s="184" t="s">
        <v>2376</v>
      </c>
      <c r="N170" s="391"/>
      <c r="O170" s="183"/>
      <c r="P170" s="379"/>
      <c r="Q170" s="376"/>
      <c r="S170" s="372"/>
    </row>
    <row r="171" spans="1:19" s="156" customFormat="1" x14ac:dyDescent="0.2">
      <c r="A171" s="177">
        <f t="shared" si="2"/>
        <v>165</v>
      </c>
      <c r="B171" s="183" t="s">
        <v>2381</v>
      </c>
      <c r="C171" s="261" t="s">
        <v>1478</v>
      </c>
      <c r="D171" s="188">
        <v>42114</v>
      </c>
      <c r="E171" s="188"/>
      <c r="F171" s="184"/>
      <c r="G171" s="184"/>
      <c r="H171" s="184"/>
      <c r="I171" s="191"/>
      <c r="J171" s="183"/>
      <c r="K171" s="392"/>
      <c r="L171" s="183" t="s">
        <v>2383</v>
      </c>
      <c r="M171" s="184" t="s">
        <v>2376</v>
      </c>
      <c r="N171" s="391"/>
      <c r="O171" s="183"/>
      <c r="P171" s="379"/>
      <c r="Q171" s="376"/>
      <c r="S171" s="372"/>
    </row>
    <row r="172" spans="1:19" s="156" customFormat="1" x14ac:dyDescent="0.2">
      <c r="A172" s="177">
        <f t="shared" si="2"/>
        <v>166</v>
      </c>
      <c r="B172" s="183" t="s">
        <v>2382</v>
      </c>
      <c r="C172" s="261" t="s">
        <v>1478</v>
      </c>
      <c r="D172" s="188">
        <v>42114</v>
      </c>
      <c r="E172" s="188"/>
      <c r="F172" s="184"/>
      <c r="G172" s="184"/>
      <c r="H172" s="184"/>
      <c r="I172" s="191"/>
      <c r="J172" s="183"/>
      <c r="K172" s="392"/>
      <c r="L172" s="183" t="s">
        <v>2383</v>
      </c>
      <c r="M172" s="184" t="s">
        <v>2376</v>
      </c>
      <c r="N172" s="391"/>
      <c r="O172" s="183"/>
      <c r="P172" s="379"/>
      <c r="Q172" s="376"/>
      <c r="S172" s="372"/>
    </row>
    <row r="173" spans="1:19" s="156" customFormat="1" x14ac:dyDescent="0.2">
      <c r="A173" s="177">
        <f t="shared" si="2"/>
        <v>167</v>
      </c>
      <c r="B173" s="183" t="s">
        <v>2380</v>
      </c>
      <c r="C173" s="261" t="s">
        <v>1530</v>
      </c>
      <c r="D173" s="188">
        <v>42114</v>
      </c>
      <c r="E173" s="188"/>
      <c r="F173" s="184"/>
      <c r="G173" s="184"/>
      <c r="H173" s="184"/>
      <c r="I173" s="191"/>
      <c r="J173" s="183"/>
      <c r="K173" s="392"/>
      <c r="L173" s="183" t="s">
        <v>2383</v>
      </c>
      <c r="M173" s="184" t="s">
        <v>2376</v>
      </c>
      <c r="N173" s="391"/>
      <c r="O173" s="183"/>
      <c r="P173" s="379"/>
      <c r="Q173" s="376"/>
      <c r="S173" s="372"/>
    </row>
    <row r="174" spans="1:19" s="156" customFormat="1" x14ac:dyDescent="0.2">
      <c r="A174" s="177">
        <f t="shared" si="2"/>
        <v>168</v>
      </c>
      <c r="B174" s="183" t="s">
        <v>2381</v>
      </c>
      <c r="C174" s="261" t="s">
        <v>1530</v>
      </c>
      <c r="D174" s="188">
        <v>42114</v>
      </c>
      <c r="E174" s="188"/>
      <c r="F174" s="184"/>
      <c r="G174" s="184"/>
      <c r="H174" s="184"/>
      <c r="I174" s="191"/>
      <c r="J174" s="183"/>
      <c r="K174" s="392"/>
      <c r="L174" s="183" t="s">
        <v>2383</v>
      </c>
      <c r="M174" s="184" t="s">
        <v>2376</v>
      </c>
      <c r="N174" s="391"/>
      <c r="O174" s="183"/>
      <c r="P174" s="379"/>
      <c r="Q174" s="376"/>
      <c r="S174" s="372"/>
    </row>
    <row r="175" spans="1:19" s="156" customFormat="1" x14ac:dyDescent="0.2">
      <c r="A175" s="177">
        <f t="shared" si="2"/>
        <v>169</v>
      </c>
      <c r="B175" s="183" t="s">
        <v>2382</v>
      </c>
      <c r="C175" s="261" t="s">
        <v>1530</v>
      </c>
      <c r="D175" s="188">
        <v>42114</v>
      </c>
      <c r="E175" s="188"/>
      <c r="F175" s="184"/>
      <c r="G175" s="184"/>
      <c r="H175" s="184"/>
      <c r="I175" s="191"/>
      <c r="J175" s="183"/>
      <c r="K175" s="392"/>
      <c r="L175" s="183" t="s">
        <v>2383</v>
      </c>
      <c r="M175" s="184" t="s">
        <v>2376</v>
      </c>
      <c r="N175" s="391"/>
      <c r="O175" s="183"/>
      <c r="P175" s="379"/>
      <c r="Q175" s="376"/>
      <c r="S175" s="372"/>
    </row>
    <row r="176" spans="1:19" s="156" customFormat="1" x14ac:dyDescent="0.2">
      <c r="A176" s="177">
        <f t="shared" si="2"/>
        <v>170</v>
      </c>
      <c r="B176" s="183" t="s">
        <v>2384</v>
      </c>
      <c r="C176" s="321" t="s">
        <v>1486</v>
      </c>
      <c r="D176" s="188"/>
      <c r="E176" s="188"/>
      <c r="F176" s="184"/>
      <c r="G176" s="184"/>
      <c r="H176" s="184"/>
      <c r="I176" s="191"/>
      <c r="J176" s="183"/>
      <c r="K176" s="392"/>
      <c r="L176" s="183" t="s">
        <v>2322</v>
      </c>
      <c r="M176" s="184"/>
      <c r="N176" s="391"/>
      <c r="O176" s="183"/>
      <c r="P176" s="379"/>
      <c r="Q176" s="376"/>
      <c r="S176" s="372"/>
    </row>
    <row r="177" spans="1:19" s="156" customFormat="1" x14ac:dyDescent="0.2">
      <c r="A177" s="177">
        <f t="shared" si="2"/>
        <v>171</v>
      </c>
      <c r="B177" s="183" t="s">
        <v>2385</v>
      </c>
      <c r="C177" s="321" t="s">
        <v>1487</v>
      </c>
      <c r="D177" s="188">
        <v>42103</v>
      </c>
      <c r="E177" s="188"/>
      <c r="F177" s="184"/>
      <c r="G177" s="184"/>
      <c r="H177" s="184"/>
      <c r="I177" s="191"/>
      <c r="J177" s="183"/>
      <c r="K177" s="392"/>
      <c r="L177" s="183" t="s">
        <v>2386</v>
      </c>
      <c r="M177" s="184" t="s">
        <v>2387</v>
      </c>
      <c r="N177" s="391"/>
      <c r="O177" s="183"/>
      <c r="P177" s="379"/>
      <c r="Q177" s="376"/>
      <c r="S177" s="372"/>
    </row>
    <row r="178" spans="1:19" s="156" customFormat="1" ht="25.5" x14ac:dyDescent="0.2">
      <c r="A178" s="177">
        <f t="shared" si="2"/>
        <v>172</v>
      </c>
      <c r="B178" s="183" t="s">
        <v>2388</v>
      </c>
      <c r="C178" s="261" t="s">
        <v>1478</v>
      </c>
      <c r="D178" s="188"/>
      <c r="E178" s="188"/>
      <c r="F178" s="184"/>
      <c r="G178" s="184"/>
      <c r="H178" s="184"/>
      <c r="I178" s="191"/>
      <c r="J178" s="183"/>
      <c r="K178" s="392"/>
      <c r="L178" s="183" t="s">
        <v>2389</v>
      </c>
      <c r="M178" s="184" t="s">
        <v>2402</v>
      </c>
      <c r="N178" s="391"/>
      <c r="O178" s="183"/>
      <c r="P178" s="379"/>
      <c r="Q178" s="376"/>
      <c r="S178" s="372"/>
    </row>
    <row r="179" spans="1:19" s="156" customFormat="1" ht="25.5" x14ac:dyDescent="0.2">
      <c r="A179" s="177">
        <f t="shared" si="2"/>
        <v>173</v>
      </c>
      <c r="B179" s="183" t="s">
        <v>2396</v>
      </c>
      <c r="C179" s="261" t="s">
        <v>1478</v>
      </c>
      <c r="D179" s="188">
        <v>42108</v>
      </c>
      <c r="E179" s="188"/>
      <c r="F179" s="184"/>
      <c r="G179" s="184"/>
      <c r="H179" s="184"/>
      <c r="I179" s="191"/>
      <c r="J179" s="183"/>
      <c r="K179" s="392"/>
      <c r="L179" s="183" t="s">
        <v>2401</v>
      </c>
      <c r="M179" s="184" t="s">
        <v>2403</v>
      </c>
      <c r="N179" s="391"/>
      <c r="O179" s="183"/>
      <c r="P179" s="379"/>
      <c r="Q179" s="376"/>
      <c r="S179" s="372"/>
    </row>
    <row r="180" spans="1:19" s="156" customFormat="1" x14ac:dyDescent="0.2">
      <c r="A180" s="177">
        <f t="shared" si="2"/>
        <v>174</v>
      </c>
      <c r="B180" s="183" t="s">
        <v>2404</v>
      </c>
      <c r="C180" s="261" t="s">
        <v>1478</v>
      </c>
      <c r="D180" s="188">
        <v>42109</v>
      </c>
      <c r="E180" s="188"/>
      <c r="F180" s="184"/>
      <c r="G180" s="184"/>
      <c r="H180" s="184"/>
      <c r="I180" s="191" t="s">
        <v>2406</v>
      </c>
      <c r="J180" s="183" t="s">
        <v>2407</v>
      </c>
      <c r="K180" s="392" t="s">
        <v>2408</v>
      </c>
      <c r="L180" s="183" t="s">
        <v>2405</v>
      </c>
      <c r="M180" s="184"/>
      <c r="N180" s="391" t="s">
        <v>2409</v>
      </c>
      <c r="O180" s="183"/>
      <c r="P180" s="379"/>
      <c r="Q180" s="376"/>
      <c r="S180" s="372"/>
    </row>
    <row r="181" spans="1:19" s="156" customFormat="1" x14ac:dyDescent="0.2">
      <c r="A181" s="177">
        <f t="shared" si="2"/>
        <v>175</v>
      </c>
      <c r="B181" s="183" t="s">
        <v>2404</v>
      </c>
      <c r="C181" s="321" t="s">
        <v>1487</v>
      </c>
      <c r="D181" s="188"/>
      <c r="E181" s="188"/>
      <c r="F181" s="184"/>
      <c r="G181" s="184"/>
      <c r="H181" s="184"/>
      <c r="I181" s="191" t="s">
        <v>2406</v>
      </c>
      <c r="J181" s="183" t="s">
        <v>2407</v>
      </c>
      <c r="K181" s="392" t="s">
        <v>2408</v>
      </c>
      <c r="L181" s="183" t="s">
        <v>2405</v>
      </c>
      <c r="M181" s="184"/>
      <c r="N181" s="391" t="s">
        <v>2409</v>
      </c>
      <c r="O181" s="183"/>
      <c r="P181" s="379"/>
      <c r="Q181" s="376"/>
      <c r="S181" s="372"/>
    </row>
    <row r="182" spans="1:19" s="156" customFormat="1" x14ac:dyDescent="0.2">
      <c r="A182" s="177">
        <f t="shared" si="2"/>
        <v>176</v>
      </c>
      <c r="B182" s="183" t="s">
        <v>2444</v>
      </c>
      <c r="C182" s="261" t="s">
        <v>1478</v>
      </c>
      <c r="D182" s="188" t="s">
        <v>2427</v>
      </c>
      <c r="E182" s="188" t="s">
        <v>2427</v>
      </c>
      <c r="F182" s="184"/>
      <c r="G182" s="184"/>
      <c r="H182" s="184"/>
      <c r="I182" s="191"/>
      <c r="J182" s="183"/>
      <c r="K182" s="392"/>
      <c r="L182" s="183" t="s">
        <v>2428</v>
      </c>
      <c r="M182" s="184"/>
      <c r="N182" s="391" t="s">
        <v>2429</v>
      </c>
      <c r="O182" s="183"/>
      <c r="P182" s="379"/>
      <c r="Q182" s="376"/>
      <c r="S182" s="372"/>
    </row>
    <row r="183" spans="1:19" s="156" customFormat="1" x14ac:dyDescent="0.2">
      <c r="A183" s="177">
        <f t="shared" si="2"/>
        <v>177</v>
      </c>
      <c r="B183" s="183" t="s">
        <v>2440</v>
      </c>
      <c r="C183" s="261" t="s">
        <v>1478</v>
      </c>
      <c r="D183" s="188" t="s">
        <v>2427</v>
      </c>
      <c r="E183" s="188" t="s">
        <v>2427</v>
      </c>
      <c r="F183" s="184"/>
      <c r="G183" s="184"/>
      <c r="H183" s="184"/>
      <c r="I183" s="191"/>
      <c r="J183" s="183"/>
      <c r="K183" s="392"/>
      <c r="L183" s="183" t="s">
        <v>2428</v>
      </c>
      <c r="M183" s="184"/>
      <c r="N183" s="391" t="s">
        <v>2429</v>
      </c>
      <c r="O183" s="183"/>
      <c r="P183" s="379"/>
      <c r="Q183" s="376"/>
      <c r="S183" s="372"/>
    </row>
    <row r="184" spans="1:19" s="156" customFormat="1" x14ac:dyDescent="0.2">
      <c r="A184" s="177">
        <f t="shared" si="2"/>
        <v>178</v>
      </c>
      <c r="B184" s="183" t="s">
        <v>2435</v>
      </c>
      <c r="C184" s="261" t="s">
        <v>1478</v>
      </c>
      <c r="D184" s="188" t="s">
        <v>2427</v>
      </c>
      <c r="E184" s="188" t="s">
        <v>2427</v>
      </c>
      <c r="F184" s="184"/>
      <c r="G184" s="184"/>
      <c r="H184" s="184"/>
      <c r="I184" s="191"/>
      <c r="J184" s="183"/>
      <c r="K184" s="392"/>
      <c r="L184" s="183" t="s">
        <v>2428</v>
      </c>
      <c r="M184" s="184"/>
      <c r="N184" s="391" t="s">
        <v>2429</v>
      </c>
      <c r="O184" s="183"/>
      <c r="P184" s="379"/>
      <c r="Q184" s="376"/>
      <c r="S184" s="372"/>
    </row>
    <row r="185" spans="1:19" s="156" customFormat="1" x14ac:dyDescent="0.2">
      <c r="A185" s="177">
        <f t="shared" si="2"/>
        <v>179</v>
      </c>
      <c r="B185" s="183" t="s">
        <v>2437</v>
      </c>
      <c r="C185" s="261" t="s">
        <v>1478</v>
      </c>
      <c r="D185" s="188" t="s">
        <v>2427</v>
      </c>
      <c r="E185" s="188" t="s">
        <v>2427</v>
      </c>
      <c r="F185" s="184"/>
      <c r="G185" s="184"/>
      <c r="H185" s="184"/>
      <c r="I185" s="191"/>
      <c r="J185" s="183"/>
      <c r="K185" s="392"/>
      <c r="L185" s="183" t="s">
        <v>2428</v>
      </c>
      <c r="M185" s="184"/>
      <c r="N185" s="391" t="s">
        <v>2429</v>
      </c>
      <c r="O185" s="183"/>
      <c r="P185" s="379"/>
      <c r="Q185" s="376"/>
      <c r="S185" s="372"/>
    </row>
    <row r="186" spans="1:19" s="156" customFormat="1" x14ac:dyDescent="0.2">
      <c r="A186" s="177">
        <f t="shared" si="2"/>
        <v>180</v>
      </c>
      <c r="B186" s="183" t="s">
        <v>2433</v>
      </c>
      <c r="C186" s="261" t="s">
        <v>1478</v>
      </c>
      <c r="D186" s="188" t="s">
        <v>2427</v>
      </c>
      <c r="E186" s="188" t="s">
        <v>2427</v>
      </c>
      <c r="F186" s="184"/>
      <c r="G186" s="184"/>
      <c r="H186" s="184"/>
      <c r="I186" s="191"/>
      <c r="J186" s="183"/>
      <c r="K186" s="392"/>
      <c r="L186" s="183" t="s">
        <v>2428</v>
      </c>
      <c r="M186" s="184"/>
      <c r="N186" s="391" t="s">
        <v>2429</v>
      </c>
      <c r="O186" s="183"/>
      <c r="P186" s="379"/>
      <c r="Q186" s="376"/>
      <c r="S186" s="372"/>
    </row>
    <row r="187" spans="1:19" s="156" customFormat="1" ht="25.5" x14ac:dyDescent="0.2">
      <c r="A187" s="177">
        <f t="shared" si="2"/>
        <v>181</v>
      </c>
      <c r="B187" s="183" t="s">
        <v>2432</v>
      </c>
      <c r="C187" s="261" t="s">
        <v>1478</v>
      </c>
      <c r="D187" s="188" t="s">
        <v>2427</v>
      </c>
      <c r="E187" s="188" t="s">
        <v>2427</v>
      </c>
      <c r="F187" s="184"/>
      <c r="G187" s="184"/>
      <c r="H187" s="184"/>
      <c r="I187" s="191"/>
      <c r="J187" s="183"/>
      <c r="K187" s="392"/>
      <c r="L187" s="183" t="s">
        <v>2428</v>
      </c>
      <c r="M187" s="184"/>
      <c r="N187" s="391" t="s">
        <v>2429</v>
      </c>
      <c r="O187" s="183"/>
      <c r="P187" s="379"/>
      <c r="Q187" s="376"/>
      <c r="S187" s="372"/>
    </row>
    <row r="188" spans="1:19" s="156" customFormat="1" x14ac:dyDescent="0.2">
      <c r="A188" s="177">
        <f t="shared" si="2"/>
        <v>182</v>
      </c>
      <c r="B188" s="183" t="s">
        <v>2449</v>
      </c>
      <c r="C188" s="261" t="s">
        <v>1478</v>
      </c>
      <c r="D188" s="188" t="s">
        <v>2427</v>
      </c>
      <c r="E188" s="188" t="s">
        <v>2427</v>
      </c>
      <c r="F188" s="184"/>
      <c r="G188" s="184"/>
      <c r="H188" s="184"/>
      <c r="I188" s="191"/>
      <c r="J188" s="183"/>
      <c r="K188" s="392"/>
      <c r="L188" s="183" t="s">
        <v>2428</v>
      </c>
      <c r="M188" s="184"/>
      <c r="N188" s="391" t="s">
        <v>2429</v>
      </c>
      <c r="O188" s="183"/>
      <c r="P188" s="379"/>
      <c r="Q188" s="376"/>
      <c r="S188" s="372"/>
    </row>
    <row r="189" spans="1:19" s="156" customFormat="1" x14ac:dyDescent="0.2">
      <c r="A189" s="177">
        <f t="shared" si="2"/>
        <v>183</v>
      </c>
      <c r="B189" s="183" t="s">
        <v>2446</v>
      </c>
      <c r="C189" s="261" t="s">
        <v>1530</v>
      </c>
      <c r="D189" s="188" t="s">
        <v>2427</v>
      </c>
      <c r="E189" s="188" t="s">
        <v>2427</v>
      </c>
      <c r="F189" s="184"/>
      <c r="G189" s="184"/>
      <c r="H189" s="184"/>
      <c r="I189" s="191"/>
      <c r="J189" s="183"/>
      <c r="K189" s="392"/>
      <c r="L189" s="183" t="s">
        <v>2450</v>
      </c>
      <c r="M189" s="184"/>
      <c r="N189" s="391" t="s">
        <v>2451</v>
      </c>
      <c r="O189" s="183"/>
      <c r="P189" s="379"/>
      <c r="Q189" s="376"/>
      <c r="S189" s="372"/>
    </row>
    <row r="190" spans="1:19" s="156" customFormat="1" x14ac:dyDescent="0.2">
      <c r="A190" s="177">
        <f t="shared" si="2"/>
        <v>184</v>
      </c>
      <c r="B190" s="183" t="s">
        <v>1383</v>
      </c>
      <c r="C190" s="321" t="s">
        <v>1486</v>
      </c>
      <c r="D190" s="188"/>
      <c r="E190" s="188"/>
      <c r="F190" s="184"/>
      <c r="G190" s="184"/>
      <c r="H190" s="184"/>
      <c r="I190" s="191"/>
      <c r="J190" s="183"/>
      <c r="K190" s="392"/>
      <c r="L190" s="183" t="s">
        <v>2456</v>
      </c>
      <c r="M190" s="184" t="s">
        <v>2458</v>
      </c>
      <c r="N190" s="391" t="s">
        <v>2457</v>
      </c>
      <c r="O190" s="183"/>
      <c r="P190" s="379"/>
      <c r="Q190" s="376"/>
      <c r="S190" s="372"/>
    </row>
    <row r="191" spans="1:19" s="156" customFormat="1" x14ac:dyDescent="0.2">
      <c r="A191" s="177">
        <f t="shared" si="2"/>
        <v>185</v>
      </c>
      <c r="B191" s="183" t="s">
        <v>2459</v>
      </c>
      <c r="C191" s="321" t="s">
        <v>1486</v>
      </c>
      <c r="D191" s="188"/>
      <c r="E191" s="188"/>
      <c r="F191" s="184"/>
      <c r="G191" s="184"/>
      <c r="H191" s="184"/>
      <c r="I191" s="191"/>
      <c r="J191" s="183"/>
      <c r="K191" s="392"/>
      <c r="L191" s="183" t="s">
        <v>2460</v>
      </c>
      <c r="M191" s="184" t="s">
        <v>1565</v>
      </c>
      <c r="N191" s="391"/>
      <c r="O191" s="183"/>
      <c r="P191" s="379"/>
      <c r="Q191" s="376"/>
      <c r="S191" s="372"/>
    </row>
    <row r="192" spans="1:19" s="156" customFormat="1" ht="25.5" x14ac:dyDescent="0.2">
      <c r="A192" s="177">
        <f t="shared" si="2"/>
        <v>186</v>
      </c>
      <c r="B192" s="183" t="s">
        <v>2465</v>
      </c>
      <c r="C192" s="321" t="s">
        <v>1486</v>
      </c>
      <c r="D192" s="188"/>
      <c r="E192" s="188"/>
      <c r="F192" s="184"/>
      <c r="G192" s="184"/>
      <c r="H192" s="184"/>
      <c r="I192" s="191" t="s">
        <v>2461</v>
      </c>
      <c r="J192" s="183" t="s">
        <v>2462</v>
      </c>
      <c r="K192" s="392" t="s">
        <v>2463</v>
      </c>
      <c r="L192" s="183" t="s">
        <v>2464</v>
      </c>
      <c r="M192" s="184"/>
      <c r="N192" s="391"/>
      <c r="O192" s="183"/>
      <c r="P192" s="379"/>
      <c r="Q192" s="376"/>
      <c r="S192" s="372"/>
    </row>
    <row r="193" spans="1:19" s="156" customFormat="1" x14ac:dyDescent="0.2">
      <c r="A193" s="177">
        <f t="shared" si="2"/>
        <v>187</v>
      </c>
      <c r="B193" s="183" t="s">
        <v>2466</v>
      </c>
      <c r="C193" s="261" t="s">
        <v>1530</v>
      </c>
      <c r="D193" s="188"/>
      <c r="E193" s="188"/>
      <c r="F193" s="184"/>
      <c r="G193" s="184"/>
      <c r="H193" s="184"/>
      <c r="I193" s="191"/>
      <c r="J193" s="183"/>
      <c r="K193" s="392"/>
      <c r="L193" s="183" t="s">
        <v>2468</v>
      </c>
      <c r="M193" s="184" t="s">
        <v>2376</v>
      </c>
      <c r="N193" s="391"/>
      <c r="O193" s="183"/>
      <c r="P193" s="379"/>
      <c r="Q193" s="376"/>
      <c r="S193" s="372"/>
    </row>
    <row r="194" spans="1:19" s="156" customFormat="1" x14ac:dyDescent="0.2">
      <c r="A194" s="177">
        <f t="shared" si="2"/>
        <v>188</v>
      </c>
      <c r="B194" s="183" t="s">
        <v>2467</v>
      </c>
      <c r="C194" s="261" t="s">
        <v>1530</v>
      </c>
      <c r="D194" s="188"/>
      <c r="E194" s="188"/>
      <c r="F194" s="184"/>
      <c r="G194" s="184"/>
      <c r="H194" s="184"/>
      <c r="I194" s="191"/>
      <c r="J194" s="183"/>
      <c r="K194" s="392"/>
      <c r="L194" s="183" t="s">
        <v>2468</v>
      </c>
      <c r="M194" s="184" t="s">
        <v>2376</v>
      </c>
      <c r="N194" s="391"/>
      <c r="O194" s="183"/>
      <c r="P194" s="379"/>
      <c r="Q194" s="376"/>
      <c r="S194" s="372"/>
    </row>
    <row r="195" spans="1:19" s="156" customFormat="1" ht="25.5" x14ac:dyDescent="0.2">
      <c r="A195" s="177">
        <f t="shared" si="2"/>
        <v>189</v>
      </c>
      <c r="B195" s="183" t="s">
        <v>2478</v>
      </c>
      <c r="C195" s="321" t="s">
        <v>1486</v>
      </c>
      <c r="D195" s="188"/>
      <c r="E195" s="188"/>
      <c r="F195" s="184" t="s">
        <v>2554</v>
      </c>
      <c r="G195" s="184"/>
      <c r="H195" s="184"/>
      <c r="I195" s="191" t="s">
        <v>2552</v>
      </c>
      <c r="J195" s="183">
        <v>79107987525</v>
      </c>
      <c r="K195" s="392" t="s">
        <v>2553</v>
      </c>
      <c r="L195" s="183" t="s">
        <v>2477</v>
      </c>
      <c r="M195" s="184"/>
      <c r="N195" s="394" t="s">
        <v>2476</v>
      </c>
      <c r="O195" s="183"/>
      <c r="P195" s="379"/>
      <c r="Q195" s="376"/>
      <c r="S195" s="372"/>
    </row>
    <row r="196" spans="1:19" s="156" customFormat="1" ht="25.5" x14ac:dyDescent="0.2">
      <c r="A196" s="177">
        <f t="shared" si="2"/>
        <v>190</v>
      </c>
      <c r="B196" s="183" t="s">
        <v>2479</v>
      </c>
      <c r="C196" s="261" t="s">
        <v>1478</v>
      </c>
      <c r="D196" s="188" t="s">
        <v>2516</v>
      </c>
      <c r="E196" s="188" t="s">
        <v>2516</v>
      </c>
      <c r="F196" s="184"/>
      <c r="G196" s="184"/>
      <c r="H196" s="184"/>
      <c r="I196" s="191" t="s">
        <v>2482</v>
      </c>
      <c r="J196" s="183"/>
      <c r="K196" s="392" t="s">
        <v>2483</v>
      </c>
      <c r="L196" s="183" t="s">
        <v>2481</v>
      </c>
      <c r="M196" s="184" t="s">
        <v>1819</v>
      </c>
      <c r="N196" s="391"/>
      <c r="O196" s="183"/>
      <c r="P196" s="379"/>
      <c r="Q196" s="376"/>
      <c r="S196" s="372"/>
    </row>
    <row r="197" spans="1:19" s="156" customFormat="1" ht="25.5" x14ac:dyDescent="0.2">
      <c r="A197" s="177">
        <f t="shared" si="2"/>
        <v>191</v>
      </c>
      <c r="B197" s="183" t="s">
        <v>2480</v>
      </c>
      <c r="C197" s="261" t="s">
        <v>1478</v>
      </c>
      <c r="D197" s="188" t="s">
        <v>2516</v>
      </c>
      <c r="E197" s="188" t="s">
        <v>2516</v>
      </c>
      <c r="F197" s="184"/>
      <c r="G197" s="184"/>
      <c r="H197" s="184"/>
      <c r="I197" s="191" t="s">
        <v>2484</v>
      </c>
      <c r="J197" s="183"/>
      <c r="K197" s="392" t="s">
        <v>2485</v>
      </c>
      <c r="L197" s="183" t="s">
        <v>2481</v>
      </c>
      <c r="M197" s="184" t="s">
        <v>1819</v>
      </c>
      <c r="N197" s="391"/>
      <c r="O197" s="183"/>
      <c r="P197" s="379"/>
      <c r="Q197" s="376"/>
      <c r="S197" s="372"/>
    </row>
    <row r="198" spans="1:19" s="156" customFormat="1" x14ac:dyDescent="0.2">
      <c r="A198" s="177">
        <f t="shared" si="2"/>
        <v>192</v>
      </c>
      <c r="B198" s="183" t="s">
        <v>2534</v>
      </c>
      <c r="C198" s="321" t="s">
        <v>1487</v>
      </c>
      <c r="D198" s="188"/>
      <c r="E198" s="188"/>
      <c r="F198" s="184"/>
      <c r="G198" s="184"/>
      <c r="H198" s="184"/>
      <c r="I198" s="191" t="s">
        <v>2486</v>
      </c>
      <c r="J198" s="183"/>
      <c r="K198" s="392" t="s">
        <v>2487</v>
      </c>
      <c r="L198" s="183"/>
      <c r="M198" s="184"/>
      <c r="N198" s="391"/>
      <c r="O198" s="183"/>
      <c r="P198" s="379"/>
      <c r="Q198" s="376"/>
      <c r="S198" s="372"/>
    </row>
    <row r="199" spans="1:19" s="156" customFormat="1" x14ac:dyDescent="0.2">
      <c r="A199" s="177">
        <f t="shared" si="2"/>
        <v>193</v>
      </c>
      <c r="B199" s="183" t="s">
        <v>1550</v>
      </c>
      <c r="C199" s="261" t="s">
        <v>1478</v>
      </c>
      <c r="D199" s="188">
        <v>42108</v>
      </c>
      <c r="E199" s="188"/>
      <c r="F199" s="184"/>
      <c r="G199" s="184"/>
      <c r="H199" s="184"/>
      <c r="I199" s="191" t="s">
        <v>1551</v>
      </c>
      <c r="J199" s="183" t="s">
        <v>1552</v>
      </c>
      <c r="K199" s="392"/>
      <c r="L199" s="183" t="s">
        <v>1553</v>
      </c>
      <c r="M199" s="184" t="s">
        <v>1554</v>
      </c>
      <c r="N199" s="171" t="s">
        <v>1560</v>
      </c>
      <c r="O199" s="183"/>
      <c r="P199" s="379"/>
      <c r="Q199" s="376"/>
      <c r="S199" s="372"/>
    </row>
    <row r="200" spans="1:19" s="156" customFormat="1" x14ac:dyDescent="0.2">
      <c r="A200" s="177">
        <f t="shared" si="2"/>
        <v>194</v>
      </c>
      <c r="B200" s="183" t="s">
        <v>2465</v>
      </c>
      <c r="C200" s="261" t="s">
        <v>1478</v>
      </c>
      <c r="D200" s="188" t="s">
        <v>2488</v>
      </c>
      <c r="E200" s="188"/>
      <c r="F200" s="184"/>
      <c r="G200" s="184"/>
      <c r="H200" s="184"/>
      <c r="I200" s="191" t="s">
        <v>2489</v>
      </c>
      <c r="J200" s="183" t="s">
        <v>2462</v>
      </c>
      <c r="K200" s="392" t="s">
        <v>2463</v>
      </c>
      <c r="L200" s="183" t="s">
        <v>2490</v>
      </c>
      <c r="M200" s="184"/>
      <c r="N200" s="391"/>
      <c r="O200" s="183"/>
      <c r="P200" s="379"/>
      <c r="Q200" s="376"/>
      <c r="S200" s="372"/>
    </row>
    <row r="201" spans="1:19" s="156" customFormat="1" x14ac:dyDescent="0.2">
      <c r="A201" s="177">
        <f t="shared" ref="A201:A243" si="3">+A200+1</f>
        <v>195</v>
      </c>
      <c r="B201" s="183" t="s">
        <v>2491</v>
      </c>
      <c r="C201" s="261" t="s">
        <v>1478</v>
      </c>
      <c r="D201" s="188" t="s">
        <v>2492</v>
      </c>
      <c r="E201" s="188"/>
      <c r="F201" s="184"/>
      <c r="G201" s="184"/>
      <c r="H201" s="184"/>
      <c r="I201" s="191" t="s">
        <v>2494</v>
      </c>
      <c r="J201" s="183"/>
      <c r="K201" s="392"/>
      <c r="L201" s="183" t="s">
        <v>2493</v>
      </c>
      <c r="M201" s="184"/>
      <c r="N201" s="391"/>
      <c r="O201" s="183"/>
      <c r="P201" s="379"/>
      <c r="Q201" s="376"/>
      <c r="S201" s="372"/>
    </row>
    <row r="202" spans="1:19" s="156" customFormat="1" x14ac:dyDescent="0.2">
      <c r="A202" s="177">
        <f t="shared" si="3"/>
        <v>196</v>
      </c>
      <c r="B202" s="183" t="s">
        <v>2510</v>
      </c>
      <c r="C202" s="321" t="s">
        <v>1486</v>
      </c>
      <c r="D202" s="188"/>
      <c r="E202" s="188"/>
      <c r="F202" s="184"/>
      <c r="G202" s="184"/>
      <c r="H202" s="184"/>
      <c r="I202" s="191" t="s">
        <v>2514</v>
      </c>
      <c r="J202" s="183"/>
      <c r="K202" s="392"/>
      <c r="L202" s="183" t="s">
        <v>2511</v>
      </c>
      <c r="M202" s="184" t="s">
        <v>2512</v>
      </c>
      <c r="N202" s="391" t="s">
        <v>2513</v>
      </c>
      <c r="O202" s="183"/>
      <c r="P202" s="379"/>
      <c r="Q202" s="376"/>
      <c r="S202" s="372"/>
    </row>
    <row r="203" spans="1:19" s="156" customFormat="1" ht="25.5" x14ac:dyDescent="0.2">
      <c r="A203" s="177">
        <f t="shared" si="3"/>
        <v>197</v>
      </c>
      <c r="B203" s="183" t="s">
        <v>471</v>
      </c>
      <c r="C203" s="261" t="s">
        <v>1478</v>
      </c>
      <c r="D203" s="188" t="s">
        <v>2525</v>
      </c>
      <c r="E203" s="188" t="s">
        <v>2527</v>
      </c>
      <c r="F203" s="184"/>
      <c r="G203" s="184"/>
      <c r="H203" s="184"/>
      <c r="I203" s="191" t="s">
        <v>3100</v>
      </c>
      <c r="J203" s="183" t="s">
        <v>3101</v>
      </c>
      <c r="K203" s="392"/>
      <c r="L203" s="183" t="s">
        <v>2528</v>
      </c>
      <c r="M203" s="184" t="s">
        <v>2529</v>
      </c>
      <c r="N203" s="391" t="s">
        <v>2530</v>
      </c>
      <c r="O203" s="183"/>
      <c r="P203" s="379"/>
      <c r="Q203" s="376"/>
      <c r="S203" s="372"/>
    </row>
    <row r="204" spans="1:19" s="156" customFormat="1" x14ac:dyDescent="0.2">
      <c r="A204" s="177">
        <f t="shared" si="3"/>
        <v>198</v>
      </c>
      <c r="B204" s="183" t="s">
        <v>2531</v>
      </c>
      <c r="C204" s="261" t="s">
        <v>1478</v>
      </c>
      <c r="D204" s="188" t="s">
        <v>2532</v>
      </c>
      <c r="E204" s="188" t="s">
        <v>2533</v>
      </c>
      <c r="F204" s="184"/>
      <c r="G204" s="184"/>
      <c r="H204" s="184"/>
      <c r="I204" s="191"/>
      <c r="J204" s="183"/>
      <c r="K204" s="392"/>
      <c r="L204" s="183"/>
      <c r="M204" s="184"/>
      <c r="N204" s="391"/>
      <c r="O204" s="183"/>
      <c r="P204" s="379"/>
      <c r="Q204" s="376"/>
      <c r="S204" s="372"/>
    </row>
    <row r="205" spans="1:19" s="156" customFormat="1" ht="38.25" x14ac:dyDescent="0.2">
      <c r="A205" s="177">
        <f t="shared" si="3"/>
        <v>199</v>
      </c>
      <c r="B205" s="183" t="s">
        <v>2551</v>
      </c>
      <c r="C205" s="261" t="s">
        <v>1478</v>
      </c>
      <c r="D205" s="188" t="s">
        <v>2535</v>
      </c>
      <c r="E205" s="188" t="s">
        <v>2527</v>
      </c>
      <c r="F205" s="184"/>
      <c r="G205" s="184"/>
      <c r="H205" s="184"/>
      <c r="I205" s="191" t="s">
        <v>2536</v>
      </c>
      <c r="J205" s="183" t="s">
        <v>2537</v>
      </c>
      <c r="K205" s="392" t="s">
        <v>2538</v>
      </c>
      <c r="L205" s="183" t="s">
        <v>2539</v>
      </c>
      <c r="M205" s="184"/>
      <c r="N205" s="391" t="s">
        <v>2540</v>
      </c>
      <c r="O205" s="183"/>
      <c r="P205" s="379"/>
      <c r="Q205" s="376"/>
      <c r="S205" s="372"/>
    </row>
    <row r="206" spans="1:19" s="156" customFormat="1" x14ac:dyDescent="0.2">
      <c r="A206" s="177">
        <f t="shared" si="3"/>
        <v>200</v>
      </c>
      <c r="B206" s="183" t="s">
        <v>1093</v>
      </c>
      <c r="C206" s="261" t="s">
        <v>1478</v>
      </c>
      <c r="D206" s="188" t="s">
        <v>2541</v>
      </c>
      <c r="E206" s="188" t="s">
        <v>2527</v>
      </c>
      <c r="F206" s="184"/>
      <c r="G206" s="184"/>
      <c r="H206" s="184"/>
      <c r="I206" s="184" t="s">
        <v>2542</v>
      </c>
      <c r="J206" s="183" t="s">
        <v>2543</v>
      </c>
      <c r="K206" s="392" t="s">
        <v>2544</v>
      </c>
      <c r="L206" s="183" t="s">
        <v>2545</v>
      </c>
      <c r="M206" s="184" t="s">
        <v>2546</v>
      </c>
      <c r="N206" s="391"/>
      <c r="O206" s="183"/>
      <c r="P206" s="379"/>
      <c r="Q206" s="376"/>
      <c r="S206" s="372"/>
    </row>
    <row r="207" spans="1:19" s="156" customFormat="1" x14ac:dyDescent="0.2">
      <c r="A207" s="177">
        <f t="shared" si="3"/>
        <v>201</v>
      </c>
      <c r="B207" s="183" t="s">
        <v>1093</v>
      </c>
      <c r="C207" s="321" t="s">
        <v>1487</v>
      </c>
      <c r="D207" s="188" t="s">
        <v>2541</v>
      </c>
      <c r="E207" s="188" t="s">
        <v>2527</v>
      </c>
      <c r="F207" s="184"/>
      <c r="G207" s="184"/>
      <c r="H207" s="184"/>
      <c r="I207" s="184" t="s">
        <v>2542</v>
      </c>
      <c r="J207" s="183" t="s">
        <v>2543</v>
      </c>
      <c r="K207" s="392" t="s">
        <v>2544</v>
      </c>
      <c r="L207" s="183" t="s">
        <v>2545</v>
      </c>
      <c r="M207" s="184" t="s">
        <v>2546</v>
      </c>
      <c r="N207" s="391"/>
      <c r="O207" s="183"/>
      <c r="P207" s="379"/>
      <c r="Q207" s="376"/>
      <c r="S207" s="372"/>
    </row>
    <row r="208" spans="1:19" s="156" customFormat="1" x14ac:dyDescent="0.2">
      <c r="A208" s="177">
        <f t="shared" si="3"/>
        <v>202</v>
      </c>
      <c r="B208" s="183" t="s">
        <v>2547</v>
      </c>
      <c r="C208" s="321" t="s">
        <v>1486</v>
      </c>
      <c r="D208" s="188" t="s">
        <v>2541</v>
      </c>
      <c r="E208" s="188" t="s">
        <v>2533</v>
      </c>
      <c r="F208" s="184"/>
      <c r="G208" s="184"/>
      <c r="H208" s="184"/>
      <c r="I208" s="191" t="s">
        <v>2548</v>
      </c>
      <c r="J208" s="183" t="s">
        <v>2549</v>
      </c>
      <c r="K208" s="392" t="s">
        <v>2550</v>
      </c>
      <c r="L208" s="183" t="s">
        <v>2545</v>
      </c>
      <c r="M208" s="184" t="s">
        <v>2546</v>
      </c>
      <c r="N208" s="391"/>
      <c r="O208" s="183"/>
      <c r="P208" s="379"/>
      <c r="Q208" s="376"/>
      <c r="S208" s="372"/>
    </row>
    <row r="209" spans="1:19" s="156" customFormat="1" ht="25.5" x14ac:dyDescent="0.2">
      <c r="A209" s="177">
        <f t="shared" si="3"/>
        <v>203</v>
      </c>
      <c r="B209" s="183" t="s">
        <v>2555</v>
      </c>
      <c r="C209" s="261" t="s">
        <v>1478</v>
      </c>
      <c r="D209" s="188"/>
      <c r="E209" s="188"/>
      <c r="F209" s="184"/>
      <c r="G209" s="184"/>
      <c r="H209" s="184"/>
      <c r="I209" s="191" t="s">
        <v>2557</v>
      </c>
      <c r="J209" s="183" t="s">
        <v>2558</v>
      </c>
      <c r="K209" s="392" t="s">
        <v>2559</v>
      </c>
      <c r="L209" s="183" t="s">
        <v>2560</v>
      </c>
      <c r="M209" s="184" t="s">
        <v>1819</v>
      </c>
      <c r="N209" s="391"/>
      <c r="O209" s="183"/>
      <c r="P209" s="379"/>
      <c r="Q209" s="376"/>
      <c r="S209" s="372"/>
    </row>
    <row r="210" spans="1:19" s="156" customFormat="1" x14ac:dyDescent="0.2">
      <c r="A210" s="177">
        <f t="shared" si="3"/>
        <v>204</v>
      </c>
      <c r="B210" s="183" t="s">
        <v>792</v>
      </c>
      <c r="C210" s="261" t="s">
        <v>1530</v>
      </c>
      <c r="D210" s="188"/>
      <c r="E210" s="188"/>
      <c r="F210" s="184"/>
      <c r="G210" s="184"/>
      <c r="H210" s="184"/>
      <c r="I210" s="191" t="s">
        <v>2561</v>
      </c>
      <c r="J210" s="183" t="s">
        <v>2562</v>
      </c>
      <c r="K210" s="392" t="s">
        <v>2563</v>
      </c>
      <c r="L210" s="183" t="s">
        <v>2564</v>
      </c>
      <c r="M210" s="184" t="s">
        <v>1565</v>
      </c>
      <c r="N210" s="391"/>
      <c r="O210" s="183"/>
      <c r="P210" s="379"/>
      <c r="Q210" s="376"/>
      <c r="S210" s="372"/>
    </row>
    <row r="211" spans="1:19" s="156" customFormat="1" ht="25.5" x14ac:dyDescent="0.2">
      <c r="A211" s="177">
        <f t="shared" si="3"/>
        <v>205</v>
      </c>
      <c r="B211" s="183" t="s">
        <v>2572</v>
      </c>
      <c r="C211" s="321" t="s">
        <v>1486</v>
      </c>
      <c r="D211" s="188"/>
      <c r="E211" s="188"/>
      <c r="F211" s="184"/>
      <c r="G211" s="184"/>
      <c r="H211" s="184"/>
      <c r="I211" s="191" t="s">
        <v>2573</v>
      </c>
      <c r="J211" s="183" t="s">
        <v>2574</v>
      </c>
      <c r="K211" s="392" t="s">
        <v>2575</v>
      </c>
      <c r="L211" s="183" t="s">
        <v>2576</v>
      </c>
      <c r="M211" s="184"/>
      <c r="N211" s="391"/>
      <c r="O211" s="183"/>
      <c r="P211" s="379"/>
      <c r="Q211" s="376"/>
      <c r="S211" s="372"/>
    </row>
    <row r="212" spans="1:19" s="156" customFormat="1" ht="25.5" x14ac:dyDescent="0.2">
      <c r="A212" s="177">
        <f t="shared" si="3"/>
        <v>206</v>
      </c>
      <c r="B212" s="183" t="s">
        <v>2577</v>
      </c>
      <c r="C212" s="261" t="s">
        <v>1478</v>
      </c>
      <c r="D212" s="188" t="s">
        <v>2578</v>
      </c>
      <c r="E212" s="188" t="s">
        <v>2578</v>
      </c>
      <c r="F212" s="184"/>
      <c r="G212" s="184"/>
      <c r="H212" s="184"/>
      <c r="I212" s="191" t="s">
        <v>2579</v>
      </c>
      <c r="J212" s="183" t="s">
        <v>2580</v>
      </c>
      <c r="K212" s="392"/>
      <c r="L212" s="183" t="s">
        <v>2581</v>
      </c>
      <c r="M212" s="191" t="s">
        <v>2582</v>
      </c>
      <c r="N212" s="183"/>
      <c r="O212" s="183"/>
      <c r="P212" s="379"/>
      <c r="Q212" s="376"/>
      <c r="S212" s="372"/>
    </row>
    <row r="213" spans="1:19" s="156" customFormat="1" x14ac:dyDescent="0.2">
      <c r="A213" s="177">
        <f t="shared" si="3"/>
        <v>207</v>
      </c>
      <c r="B213" s="183" t="s">
        <v>2595</v>
      </c>
      <c r="C213" s="261" t="s">
        <v>1478</v>
      </c>
      <c r="D213" s="188"/>
      <c r="E213" s="188"/>
      <c r="F213" s="184"/>
      <c r="G213" s="184"/>
      <c r="H213" s="184"/>
      <c r="I213" s="191"/>
      <c r="J213" s="183"/>
      <c r="K213" s="392"/>
      <c r="L213" s="183" t="s">
        <v>2596</v>
      </c>
      <c r="M213" s="184"/>
      <c r="N213" s="391"/>
      <c r="O213" s="183"/>
      <c r="P213" s="379"/>
      <c r="Q213" s="376"/>
      <c r="S213" s="372"/>
    </row>
    <row r="214" spans="1:19" s="156" customFormat="1" ht="38.25" x14ac:dyDescent="0.2">
      <c r="A214" s="177">
        <f t="shared" si="3"/>
        <v>208</v>
      </c>
      <c r="B214" s="183" t="s">
        <v>2605</v>
      </c>
      <c r="C214" s="321" t="s">
        <v>2556</v>
      </c>
      <c r="D214" s="188"/>
      <c r="E214" s="188"/>
      <c r="F214" s="184"/>
      <c r="G214" s="184"/>
      <c r="H214" s="184"/>
      <c r="I214" s="191" t="s">
        <v>2606</v>
      </c>
      <c r="J214" s="183" t="s">
        <v>2608</v>
      </c>
      <c r="K214" s="392" t="s">
        <v>2607</v>
      </c>
      <c r="L214" s="183" t="s">
        <v>2667</v>
      </c>
      <c r="M214" s="184"/>
      <c r="N214" s="391"/>
      <c r="O214" s="183"/>
      <c r="P214" s="379"/>
      <c r="Q214" s="376"/>
      <c r="S214" s="372"/>
    </row>
    <row r="215" spans="1:19" s="156" customFormat="1" x14ac:dyDescent="0.2">
      <c r="A215" s="177">
        <f t="shared" si="3"/>
        <v>209</v>
      </c>
      <c r="B215" s="183" t="s">
        <v>2459</v>
      </c>
      <c r="C215" s="261" t="s">
        <v>1478</v>
      </c>
      <c r="D215" s="188" t="s">
        <v>2609</v>
      </c>
      <c r="E215" s="188" t="s">
        <v>2609</v>
      </c>
      <c r="F215" s="184"/>
      <c r="G215" s="184"/>
      <c r="H215" s="184"/>
      <c r="I215" s="191" t="s">
        <v>2610</v>
      </c>
      <c r="J215" s="183">
        <v>67078258701</v>
      </c>
      <c r="K215" s="392" t="s">
        <v>2612</v>
      </c>
      <c r="L215" s="183" t="s">
        <v>2658</v>
      </c>
      <c r="M215" s="183" t="s">
        <v>2611</v>
      </c>
      <c r="N215" s="391"/>
      <c r="O215" s="183"/>
      <c r="P215" s="379"/>
      <c r="Q215" s="376"/>
      <c r="S215" s="372"/>
    </row>
    <row r="216" spans="1:19" s="156" customFormat="1" x14ac:dyDescent="0.2">
      <c r="A216" s="177">
        <f t="shared" si="3"/>
        <v>210</v>
      </c>
      <c r="B216" s="183" t="s">
        <v>2459</v>
      </c>
      <c r="C216" s="261" t="s">
        <v>1901</v>
      </c>
      <c r="D216" s="188" t="s">
        <v>2609</v>
      </c>
      <c r="E216" s="188" t="s">
        <v>2609</v>
      </c>
      <c r="F216" s="184"/>
      <c r="G216" s="184"/>
      <c r="H216" s="184"/>
      <c r="I216" s="191" t="s">
        <v>2610</v>
      </c>
      <c r="J216" s="183">
        <v>67078258701</v>
      </c>
      <c r="K216" s="392" t="s">
        <v>2612</v>
      </c>
      <c r="L216" s="183" t="s">
        <v>2659</v>
      </c>
      <c r="M216" s="183" t="s">
        <v>2611</v>
      </c>
      <c r="N216" s="391"/>
      <c r="O216" s="183"/>
      <c r="P216" s="379"/>
      <c r="Q216" s="376"/>
      <c r="S216" s="372"/>
    </row>
    <row r="217" spans="1:19" s="156" customFormat="1" ht="38.25" x14ac:dyDescent="0.2">
      <c r="A217" s="177">
        <f t="shared" si="3"/>
        <v>211</v>
      </c>
      <c r="B217" s="183" t="s">
        <v>2602</v>
      </c>
      <c r="C217" s="261" t="s">
        <v>1478</v>
      </c>
      <c r="D217" s="188" t="s">
        <v>2614</v>
      </c>
      <c r="E217" s="188" t="s">
        <v>2615</v>
      </c>
      <c r="F217" s="184"/>
      <c r="G217" s="184"/>
      <c r="H217" s="184"/>
      <c r="I217" s="191" t="s">
        <v>2616</v>
      </c>
      <c r="J217" s="183" t="s">
        <v>2617</v>
      </c>
      <c r="K217" s="392" t="s">
        <v>2618</v>
      </c>
      <c r="L217" s="183" t="s">
        <v>2619</v>
      </c>
      <c r="M217" s="184" t="s">
        <v>2376</v>
      </c>
      <c r="N217" s="391" t="s">
        <v>2620</v>
      </c>
      <c r="O217" s="183"/>
      <c r="P217" s="379"/>
      <c r="Q217" s="376"/>
      <c r="S217" s="372"/>
    </row>
    <row r="218" spans="1:19" s="156" customFormat="1" x14ac:dyDescent="0.2">
      <c r="A218" s="177">
        <f t="shared" si="3"/>
        <v>212</v>
      </c>
      <c r="B218" s="183" t="s">
        <v>2639</v>
      </c>
      <c r="C218" s="261" t="s">
        <v>1478</v>
      </c>
      <c r="D218" s="188" t="s">
        <v>2629</v>
      </c>
      <c r="E218" s="188" t="s">
        <v>2640</v>
      </c>
      <c r="F218" s="184"/>
      <c r="G218" s="184"/>
      <c r="H218" s="184"/>
      <c r="I218" s="191" t="s">
        <v>2641</v>
      </c>
      <c r="J218" s="183" t="s">
        <v>2642</v>
      </c>
      <c r="K218" s="392"/>
      <c r="L218" s="183" t="s">
        <v>2643</v>
      </c>
      <c r="M218" s="184" t="s">
        <v>2644</v>
      </c>
      <c r="N218" s="391"/>
      <c r="O218" s="183"/>
      <c r="P218" s="379"/>
      <c r="Q218" s="376"/>
      <c r="S218" s="372"/>
    </row>
    <row r="219" spans="1:19" s="156" customFormat="1" ht="25.5" x14ac:dyDescent="0.2">
      <c r="A219" s="177">
        <f t="shared" si="3"/>
        <v>213</v>
      </c>
      <c r="B219" s="183" t="s">
        <v>2645</v>
      </c>
      <c r="C219" s="261" t="s">
        <v>2646</v>
      </c>
      <c r="D219" s="188" t="s">
        <v>2647</v>
      </c>
      <c r="E219" s="188" t="s">
        <v>2640</v>
      </c>
      <c r="F219" s="184"/>
      <c r="G219" s="184"/>
      <c r="H219" s="184"/>
      <c r="I219" s="191"/>
      <c r="J219" s="183"/>
      <c r="K219" s="392"/>
      <c r="L219" s="183"/>
      <c r="M219" s="184"/>
      <c r="N219" s="391"/>
      <c r="O219" s="183"/>
      <c r="P219" s="379"/>
      <c r="Q219" s="376"/>
      <c r="S219" s="372"/>
    </row>
    <row r="220" spans="1:19" s="156" customFormat="1" x14ac:dyDescent="0.2">
      <c r="A220" s="177">
        <f t="shared" si="3"/>
        <v>214</v>
      </c>
      <c r="B220" s="183" t="s">
        <v>2648</v>
      </c>
      <c r="C220" s="261" t="s">
        <v>2649</v>
      </c>
      <c r="D220" s="188" t="s">
        <v>2650</v>
      </c>
      <c r="E220" s="188" t="s">
        <v>2640</v>
      </c>
      <c r="F220" s="184"/>
      <c r="G220" s="184"/>
      <c r="H220" s="184"/>
      <c r="I220" s="191"/>
      <c r="J220" s="183"/>
      <c r="K220" s="392"/>
      <c r="L220" s="183" t="s">
        <v>1137</v>
      </c>
      <c r="M220" s="184"/>
      <c r="N220" s="391"/>
      <c r="O220" s="183"/>
      <c r="P220" s="379"/>
      <c r="Q220" s="376"/>
      <c r="S220" s="372"/>
    </row>
    <row r="221" spans="1:19" s="156" customFormat="1" x14ac:dyDescent="0.2">
      <c r="A221" s="177">
        <f t="shared" si="3"/>
        <v>215</v>
      </c>
      <c r="B221" s="183" t="s">
        <v>2665</v>
      </c>
      <c r="C221" s="261" t="s">
        <v>1478</v>
      </c>
      <c r="D221" s="188" t="s">
        <v>2666</v>
      </c>
      <c r="E221" s="188"/>
      <c r="F221" s="184"/>
      <c r="G221" s="184"/>
      <c r="H221" s="184"/>
      <c r="I221" s="191" t="s">
        <v>2668</v>
      </c>
      <c r="J221" s="183" t="s">
        <v>2669</v>
      </c>
      <c r="K221" s="392"/>
      <c r="L221" s="183" t="s">
        <v>2667</v>
      </c>
      <c r="M221" s="184"/>
      <c r="N221" s="391"/>
      <c r="O221" s="183"/>
      <c r="P221" s="379"/>
      <c r="Q221" s="376"/>
      <c r="S221" s="372"/>
    </row>
    <row r="222" spans="1:19" s="156" customFormat="1" ht="38.25" x14ac:dyDescent="0.2">
      <c r="A222" s="177">
        <f t="shared" si="3"/>
        <v>216</v>
      </c>
      <c r="B222" s="183" t="s">
        <v>2551</v>
      </c>
      <c r="C222" s="321" t="s">
        <v>1486</v>
      </c>
      <c r="D222" s="188" t="s">
        <v>2516</v>
      </c>
      <c r="E222" s="188"/>
      <c r="F222" s="184"/>
      <c r="G222" s="184"/>
      <c r="H222" s="184"/>
      <c r="I222" s="191" t="s">
        <v>2670</v>
      </c>
      <c r="J222" s="183" t="s">
        <v>2671</v>
      </c>
      <c r="K222" s="392" t="s">
        <v>2672</v>
      </c>
      <c r="L222" s="183" t="s">
        <v>2674</v>
      </c>
      <c r="M222" s="184" t="s">
        <v>2673</v>
      </c>
      <c r="N222" s="391"/>
      <c r="O222" s="183"/>
      <c r="P222" s="379"/>
      <c r="Q222" s="376"/>
      <c r="S222" s="372"/>
    </row>
    <row r="223" spans="1:19" s="156" customFormat="1" x14ac:dyDescent="0.2">
      <c r="A223" s="177">
        <f t="shared" si="3"/>
        <v>217</v>
      </c>
      <c r="B223" s="183" t="s">
        <v>2675</v>
      </c>
      <c r="C223" s="261" t="s">
        <v>1478</v>
      </c>
      <c r="D223" s="188"/>
      <c r="E223" s="188"/>
      <c r="F223" s="184"/>
      <c r="G223" s="184"/>
      <c r="H223" s="184"/>
      <c r="I223" s="191"/>
      <c r="J223" s="183"/>
      <c r="K223" s="392"/>
      <c r="L223" s="183" t="s">
        <v>2676</v>
      </c>
      <c r="M223" s="184" t="s">
        <v>2677</v>
      </c>
      <c r="N223" s="391"/>
      <c r="O223" s="183"/>
      <c r="P223" s="379"/>
      <c r="Q223" s="376"/>
      <c r="S223" s="372"/>
    </row>
    <row r="224" spans="1:19" s="156" customFormat="1" x14ac:dyDescent="0.2">
      <c r="A224" s="177">
        <f t="shared" si="3"/>
        <v>218</v>
      </c>
      <c r="B224" s="183" t="s">
        <v>2678</v>
      </c>
      <c r="C224" s="261" t="s">
        <v>1478</v>
      </c>
      <c r="D224" s="188"/>
      <c r="E224" s="188"/>
      <c r="F224" s="184"/>
      <c r="G224" s="184"/>
      <c r="H224" s="184"/>
      <c r="I224" s="191"/>
      <c r="J224" s="183"/>
      <c r="K224" s="392"/>
      <c r="L224" s="183" t="s">
        <v>2679</v>
      </c>
      <c r="M224" s="184"/>
      <c r="N224" s="391"/>
      <c r="O224" s="183"/>
      <c r="P224" s="379"/>
      <c r="Q224" s="376"/>
      <c r="S224" s="372"/>
    </row>
    <row r="225" spans="1:19" s="156" customFormat="1" ht="25.5" x14ac:dyDescent="0.2">
      <c r="A225" s="177">
        <f t="shared" si="3"/>
        <v>219</v>
      </c>
      <c r="B225" s="183" t="s">
        <v>1241</v>
      </c>
      <c r="C225" s="261" t="s">
        <v>1478</v>
      </c>
      <c r="D225" s="188"/>
      <c r="E225" s="188"/>
      <c r="F225" s="184"/>
      <c r="G225" s="184"/>
      <c r="H225" s="184"/>
      <c r="I225" s="191"/>
      <c r="J225" s="183"/>
      <c r="K225" s="392"/>
      <c r="L225" s="183" t="s">
        <v>2680</v>
      </c>
      <c r="M225" s="184"/>
      <c r="N225" s="391"/>
      <c r="O225" s="183"/>
      <c r="P225" s="379"/>
      <c r="Q225" s="376"/>
      <c r="S225" s="372"/>
    </row>
    <row r="226" spans="1:19" s="156" customFormat="1" x14ac:dyDescent="0.2">
      <c r="A226" s="177">
        <f t="shared" si="3"/>
        <v>220</v>
      </c>
      <c r="B226" s="183" t="s">
        <v>2681</v>
      </c>
      <c r="C226" s="321" t="s">
        <v>1486</v>
      </c>
      <c r="D226" s="188"/>
      <c r="E226" s="188"/>
      <c r="F226" s="184"/>
      <c r="G226" s="184"/>
      <c r="H226" s="184"/>
      <c r="I226" s="191"/>
      <c r="J226" s="183"/>
      <c r="K226" s="392"/>
      <c r="L226" s="183" t="s">
        <v>2699</v>
      </c>
      <c r="M226" s="184" t="s">
        <v>2700</v>
      </c>
      <c r="N226" s="391"/>
      <c r="O226" s="183"/>
      <c r="P226" s="379"/>
      <c r="Q226" s="376"/>
      <c r="S226" s="372"/>
    </row>
    <row r="227" spans="1:19" s="156" customFormat="1" x14ac:dyDescent="0.2">
      <c r="A227" s="177">
        <f t="shared" si="3"/>
        <v>221</v>
      </c>
      <c r="B227" s="183" t="s">
        <v>2698</v>
      </c>
      <c r="C227" s="261" t="s">
        <v>1478</v>
      </c>
      <c r="D227" s="188">
        <v>42259</v>
      </c>
      <c r="E227" s="188"/>
      <c r="F227" s="184"/>
      <c r="G227" s="184"/>
      <c r="H227" s="184"/>
      <c r="I227" s="191"/>
      <c r="J227" s="183"/>
      <c r="K227" s="392"/>
      <c r="L227" s="183" t="s">
        <v>1148</v>
      </c>
      <c r="M227" s="184"/>
      <c r="N227" s="391"/>
      <c r="O227" s="183"/>
      <c r="P227" s="379"/>
      <c r="Q227" s="376"/>
      <c r="S227" s="372"/>
    </row>
    <row r="228" spans="1:19" s="156" customFormat="1" ht="25.5" x14ac:dyDescent="0.2">
      <c r="A228" s="177">
        <f t="shared" si="3"/>
        <v>222</v>
      </c>
      <c r="B228" s="183" t="s">
        <v>2692</v>
      </c>
      <c r="C228" s="261" t="s">
        <v>1478</v>
      </c>
      <c r="D228" s="188">
        <v>42165</v>
      </c>
      <c r="E228" s="188"/>
      <c r="F228" s="184"/>
      <c r="G228" s="184"/>
      <c r="H228" s="184"/>
      <c r="I228" s="191" t="s">
        <v>2701</v>
      </c>
      <c r="J228" s="183" t="s">
        <v>2702</v>
      </c>
      <c r="K228" s="392"/>
      <c r="L228" s="183" t="s">
        <v>1148</v>
      </c>
      <c r="M228" s="184"/>
      <c r="N228" s="391"/>
      <c r="O228" s="183"/>
      <c r="P228" s="379"/>
      <c r="Q228" s="376"/>
      <c r="S228" s="372"/>
    </row>
    <row r="229" spans="1:19" s="156" customFormat="1" ht="25.5" x14ac:dyDescent="0.2">
      <c r="A229" s="177">
        <f t="shared" si="3"/>
        <v>223</v>
      </c>
      <c r="B229" s="183" t="s">
        <v>2740</v>
      </c>
      <c r="C229" s="261" t="s">
        <v>1478</v>
      </c>
      <c r="D229" s="188" t="s">
        <v>2741</v>
      </c>
      <c r="E229" s="188" t="s">
        <v>2741</v>
      </c>
      <c r="F229" s="184"/>
      <c r="G229" s="184"/>
      <c r="H229" s="184"/>
      <c r="I229" s="191" t="s">
        <v>2746</v>
      </c>
      <c r="J229" s="183" t="s">
        <v>2747</v>
      </c>
      <c r="K229" s="392" t="s">
        <v>2742</v>
      </c>
      <c r="L229" s="183" t="s">
        <v>2743</v>
      </c>
      <c r="M229" s="184" t="s">
        <v>2744</v>
      </c>
      <c r="N229" s="391" t="s">
        <v>2745</v>
      </c>
      <c r="O229" s="183"/>
      <c r="P229" s="379"/>
      <c r="Q229" s="376"/>
      <c r="S229" s="372"/>
    </row>
    <row r="230" spans="1:19" s="156" customFormat="1" x14ac:dyDescent="0.2">
      <c r="A230" s="177">
        <f t="shared" si="3"/>
        <v>224</v>
      </c>
      <c r="B230" s="183" t="s">
        <v>439</v>
      </c>
      <c r="C230" s="321" t="s">
        <v>1486</v>
      </c>
      <c r="D230" s="188"/>
      <c r="E230" s="188"/>
      <c r="F230" s="184"/>
      <c r="G230" s="184"/>
      <c r="H230" s="184"/>
      <c r="I230" s="191"/>
      <c r="J230" s="183"/>
      <c r="K230" s="392"/>
      <c r="L230" s="183" t="s">
        <v>2748</v>
      </c>
      <c r="M230" s="184" t="s">
        <v>2749</v>
      </c>
      <c r="N230" s="391"/>
      <c r="O230" s="183"/>
      <c r="P230" s="379"/>
      <c r="Q230" s="376"/>
      <c r="S230" s="372"/>
    </row>
    <row r="231" spans="1:19" s="156" customFormat="1" x14ac:dyDescent="0.2">
      <c r="A231" s="177">
        <f t="shared" si="3"/>
        <v>225</v>
      </c>
      <c r="B231" s="183" t="s">
        <v>2750</v>
      </c>
      <c r="C231" s="321" t="s">
        <v>1486</v>
      </c>
      <c r="D231" s="188"/>
      <c r="E231" s="188"/>
      <c r="F231" s="184"/>
      <c r="G231" s="184"/>
      <c r="H231" s="184"/>
      <c r="I231" s="191"/>
      <c r="J231" s="183"/>
      <c r="K231" s="392"/>
      <c r="L231" s="183" t="s">
        <v>2748</v>
      </c>
      <c r="M231" s="184" t="s">
        <v>2749</v>
      </c>
      <c r="N231" s="391"/>
      <c r="O231" s="183"/>
      <c r="P231" s="379"/>
      <c r="Q231" s="376"/>
      <c r="S231" s="372"/>
    </row>
    <row r="232" spans="1:19" s="156" customFormat="1" x14ac:dyDescent="0.2">
      <c r="A232" s="177">
        <f t="shared" si="3"/>
        <v>226</v>
      </c>
      <c r="B232" s="183" t="s">
        <v>2751</v>
      </c>
      <c r="C232" s="321" t="s">
        <v>1486</v>
      </c>
      <c r="D232" s="188"/>
      <c r="E232" s="188"/>
      <c r="F232" s="184"/>
      <c r="G232" s="184"/>
      <c r="H232" s="184"/>
      <c r="I232" s="191"/>
      <c r="J232" s="183"/>
      <c r="K232" s="392"/>
      <c r="L232" s="183" t="s">
        <v>2752</v>
      </c>
      <c r="M232" s="184" t="s">
        <v>2132</v>
      </c>
      <c r="N232" s="391"/>
      <c r="O232" s="183"/>
      <c r="P232" s="379"/>
      <c r="Q232" s="376"/>
      <c r="S232" s="372"/>
    </row>
    <row r="233" spans="1:19" s="156" customFormat="1" ht="25.5" x14ac:dyDescent="0.2">
      <c r="A233" s="177">
        <f t="shared" si="3"/>
        <v>227</v>
      </c>
      <c r="B233" s="183" t="s">
        <v>2753</v>
      </c>
      <c r="C233" s="321" t="s">
        <v>1486</v>
      </c>
      <c r="D233" s="188" t="s">
        <v>2767</v>
      </c>
      <c r="E233" s="188"/>
      <c r="F233" s="184"/>
      <c r="G233" s="184"/>
      <c r="H233" s="184"/>
      <c r="I233" s="191"/>
      <c r="J233" s="183"/>
      <c r="K233" s="392" t="s">
        <v>2754</v>
      </c>
      <c r="L233" s="183" t="s">
        <v>2755</v>
      </c>
      <c r="M233" s="184"/>
      <c r="N233" s="391"/>
      <c r="O233" s="183"/>
      <c r="P233" s="379"/>
      <c r="Q233" s="376"/>
      <c r="S233" s="372"/>
    </row>
    <row r="234" spans="1:19" s="156" customFormat="1" ht="25.5" x14ac:dyDescent="0.2">
      <c r="A234" s="177">
        <f t="shared" si="3"/>
        <v>228</v>
      </c>
      <c r="B234" s="183" t="s">
        <v>2756</v>
      </c>
      <c r="C234" s="321" t="s">
        <v>1487</v>
      </c>
      <c r="D234" s="188"/>
      <c r="E234" s="188"/>
      <c r="F234" s="184"/>
      <c r="G234" s="184"/>
      <c r="H234" s="184"/>
      <c r="I234" s="191"/>
      <c r="J234" s="183"/>
      <c r="K234" s="392"/>
      <c r="L234" s="183"/>
      <c r="M234" s="184"/>
      <c r="N234" s="391"/>
      <c r="O234" s="183"/>
      <c r="P234" s="379"/>
      <c r="Q234" s="376"/>
      <c r="S234" s="372"/>
    </row>
    <row r="235" spans="1:19" s="156" customFormat="1" ht="25.5" x14ac:dyDescent="0.2">
      <c r="A235" s="177">
        <f t="shared" si="3"/>
        <v>229</v>
      </c>
      <c r="B235" s="183" t="s">
        <v>406</v>
      </c>
      <c r="C235" s="321" t="s">
        <v>1486</v>
      </c>
      <c r="D235" s="188" t="s">
        <v>2767</v>
      </c>
      <c r="E235" s="188"/>
      <c r="F235" s="184"/>
      <c r="G235" s="184"/>
      <c r="H235" s="184"/>
      <c r="I235" s="191"/>
      <c r="J235" s="183"/>
      <c r="K235" s="392"/>
      <c r="L235" s="183" t="s">
        <v>2760</v>
      </c>
      <c r="M235" s="184" t="s">
        <v>1888</v>
      </c>
      <c r="N235" s="390" t="s">
        <v>2761</v>
      </c>
      <c r="O235" s="183" t="s">
        <v>2879</v>
      </c>
      <c r="P235" s="379"/>
      <c r="Q235" s="376"/>
      <c r="S235" s="372"/>
    </row>
    <row r="236" spans="1:19" s="156" customFormat="1" ht="25.5" x14ac:dyDescent="0.2">
      <c r="A236" s="177">
        <f t="shared" si="3"/>
        <v>230</v>
      </c>
      <c r="B236" s="183" t="s">
        <v>2762</v>
      </c>
      <c r="C236" s="261" t="s">
        <v>1478</v>
      </c>
      <c r="D236" s="188"/>
      <c r="E236" s="188"/>
      <c r="F236" s="184"/>
      <c r="G236" s="184"/>
      <c r="H236" s="184"/>
      <c r="I236" s="191" t="s">
        <v>2763</v>
      </c>
      <c r="J236" s="183" t="s">
        <v>2764</v>
      </c>
      <c r="K236" s="392" t="s">
        <v>2765</v>
      </c>
      <c r="L236" s="183" t="s">
        <v>2766</v>
      </c>
      <c r="M236" s="184"/>
      <c r="N236" s="391"/>
      <c r="O236" s="183"/>
      <c r="P236" s="379"/>
      <c r="Q236" s="376"/>
      <c r="S236" s="372"/>
    </row>
    <row r="237" spans="1:19" s="156" customFormat="1" x14ac:dyDescent="0.2">
      <c r="A237" s="177">
        <f t="shared" si="3"/>
        <v>231</v>
      </c>
      <c r="B237" s="183" t="s">
        <v>2768</v>
      </c>
      <c r="C237" s="321" t="s">
        <v>2769</v>
      </c>
      <c r="D237" s="188"/>
      <c r="E237" s="188"/>
      <c r="F237" s="184"/>
      <c r="G237" s="184"/>
      <c r="H237" s="184"/>
      <c r="I237" s="191"/>
      <c r="J237" s="183"/>
      <c r="K237" s="392"/>
      <c r="L237" s="183" t="s">
        <v>2770</v>
      </c>
      <c r="M237" s="184"/>
      <c r="N237" s="391"/>
      <c r="O237" s="183"/>
      <c r="P237" s="379"/>
      <c r="Q237" s="376"/>
      <c r="S237" s="372"/>
    </row>
    <row r="238" spans="1:19" s="156" customFormat="1" ht="25.5" x14ac:dyDescent="0.2">
      <c r="A238" s="177">
        <f t="shared" si="3"/>
        <v>232</v>
      </c>
      <c r="B238" s="183" t="s">
        <v>2788</v>
      </c>
      <c r="C238" s="261" t="s">
        <v>1478</v>
      </c>
      <c r="D238" s="188"/>
      <c r="E238" s="188"/>
      <c r="F238" s="184"/>
      <c r="G238" s="184"/>
      <c r="H238" s="184"/>
      <c r="I238" s="191"/>
      <c r="J238" s="183"/>
      <c r="K238" s="392"/>
      <c r="L238" s="183" t="s">
        <v>2789</v>
      </c>
      <c r="M238" s="184" t="s">
        <v>2790</v>
      </c>
      <c r="N238" s="391"/>
      <c r="O238" s="183"/>
      <c r="P238" s="379"/>
      <c r="Q238" s="376"/>
      <c r="S238" s="372"/>
    </row>
    <row r="239" spans="1:19" s="156" customFormat="1" x14ac:dyDescent="0.2">
      <c r="A239" s="177">
        <f t="shared" si="3"/>
        <v>233</v>
      </c>
      <c r="B239" s="183" t="s">
        <v>2791</v>
      </c>
      <c r="C239" s="261" t="s">
        <v>1478</v>
      </c>
      <c r="D239" s="188">
        <v>42101</v>
      </c>
      <c r="E239" s="188"/>
      <c r="F239" s="184"/>
      <c r="G239" s="184"/>
      <c r="H239" s="184"/>
      <c r="I239" s="191"/>
      <c r="J239" s="183"/>
      <c r="K239" s="392"/>
      <c r="L239" s="183" t="s">
        <v>2792</v>
      </c>
      <c r="M239" s="184" t="s">
        <v>2793</v>
      </c>
      <c r="N239" s="391"/>
      <c r="O239" s="183"/>
      <c r="P239" s="379"/>
      <c r="Q239" s="376"/>
      <c r="S239" s="372"/>
    </row>
    <row r="240" spans="1:19" s="156" customFormat="1" x14ac:dyDescent="0.2">
      <c r="A240" s="177">
        <f t="shared" si="3"/>
        <v>234</v>
      </c>
      <c r="B240" s="183" t="s">
        <v>2791</v>
      </c>
      <c r="C240" s="261" t="s">
        <v>1530</v>
      </c>
      <c r="D240" s="188">
        <v>42114</v>
      </c>
      <c r="E240" s="188"/>
      <c r="F240" s="184"/>
      <c r="G240" s="184"/>
      <c r="H240" s="184"/>
      <c r="I240" s="191"/>
      <c r="J240" s="183"/>
      <c r="K240" s="392"/>
      <c r="L240" s="183" t="s">
        <v>2792</v>
      </c>
      <c r="M240" s="184" t="s">
        <v>2793</v>
      </c>
      <c r="N240" s="391"/>
      <c r="O240" s="183"/>
      <c r="P240" s="379"/>
      <c r="Q240" s="376"/>
      <c r="S240" s="372"/>
    </row>
    <row r="241" spans="1:19" s="156" customFormat="1" x14ac:dyDescent="0.2">
      <c r="A241" s="177">
        <f t="shared" si="3"/>
        <v>235</v>
      </c>
      <c r="B241" s="183" t="s">
        <v>2794</v>
      </c>
      <c r="C241" s="261" t="s">
        <v>1478</v>
      </c>
      <c r="D241" s="188" t="s">
        <v>2796</v>
      </c>
      <c r="E241" s="188"/>
      <c r="F241" s="184"/>
      <c r="G241" s="184"/>
      <c r="H241" s="184"/>
      <c r="I241" s="191"/>
      <c r="J241" s="183"/>
      <c r="K241" s="392"/>
      <c r="L241" s="183" t="s">
        <v>2795</v>
      </c>
      <c r="M241" s="184"/>
      <c r="N241" s="391"/>
      <c r="O241" s="183"/>
      <c r="P241" s="379"/>
      <c r="Q241" s="376"/>
      <c r="S241" s="372"/>
    </row>
    <row r="242" spans="1:19" s="156" customFormat="1" x14ac:dyDescent="0.2">
      <c r="A242" s="177">
        <f t="shared" si="3"/>
        <v>236</v>
      </c>
      <c r="B242" s="183" t="s">
        <v>2797</v>
      </c>
      <c r="C242" s="261" t="s">
        <v>1478</v>
      </c>
      <c r="D242" s="188" t="s">
        <v>2798</v>
      </c>
      <c r="E242" s="188"/>
      <c r="F242" s="184"/>
      <c r="G242" s="184"/>
      <c r="H242" s="184"/>
      <c r="I242" s="191"/>
      <c r="J242" s="183"/>
      <c r="K242" s="392"/>
      <c r="L242" s="183" t="s">
        <v>2799</v>
      </c>
      <c r="M242" s="184" t="s">
        <v>2800</v>
      </c>
      <c r="N242" s="391"/>
      <c r="O242" s="183"/>
      <c r="P242" s="379"/>
      <c r="Q242" s="376"/>
      <c r="S242" s="372"/>
    </row>
    <row r="243" spans="1:19" s="156" customFormat="1" x14ac:dyDescent="0.2">
      <c r="A243" s="177">
        <f t="shared" si="3"/>
        <v>237</v>
      </c>
      <c r="B243" s="183" t="s">
        <v>2801</v>
      </c>
      <c r="C243" s="261" t="s">
        <v>1478</v>
      </c>
      <c r="D243" s="188" t="s">
        <v>2802</v>
      </c>
      <c r="E243" s="188"/>
      <c r="F243" s="184"/>
      <c r="G243" s="184"/>
      <c r="H243" s="184"/>
      <c r="I243" s="191"/>
      <c r="J243" s="183"/>
      <c r="K243" s="392"/>
      <c r="L243" s="183" t="s">
        <v>2803</v>
      </c>
      <c r="M243" s="184"/>
      <c r="N243" s="391"/>
      <c r="O243" s="183"/>
      <c r="P243" s="379"/>
      <c r="Q243" s="376"/>
      <c r="S243" s="372"/>
    </row>
    <row r="244" spans="1:19" s="156" customFormat="1" x14ac:dyDescent="0.2">
      <c r="A244" s="177"/>
      <c r="B244" s="183" t="s">
        <v>441</v>
      </c>
      <c r="C244" s="261" t="s">
        <v>1478</v>
      </c>
      <c r="D244" s="188" t="s">
        <v>2880</v>
      </c>
      <c r="E244" s="188"/>
      <c r="F244" s="184"/>
      <c r="G244" s="184"/>
      <c r="H244" s="184"/>
      <c r="I244" s="191" t="s">
        <v>2881</v>
      </c>
      <c r="J244" s="183"/>
      <c r="K244" s="392"/>
      <c r="L244" s="183"/>
      <c r="M244" s="184"/>
      <c r="N244" s="391"/>
      <c r="O244" s="183" t="s">
        <v>2896</v>
      </c>
      <c r="P244" s="379"/>
      <c r="Q244" s="376"/>
      <c r="S244" s="372"/>
    </row>
    <row r="245" spans="1:19" s="156" customFormat="1" x14ac:dyDescent="0.2">
      <c r="A245" s="177"/>
      <c r="B245" s="183" t="s">
        <v>441</v>
      </c>
      <c r="C245" s="261" t="s">
        <v>1530</v>
      </c>
      <c r="D245" s="188" t="s">
        <v>2880</v>
      </c>
      <c r="E245" s="188"/>
      <c r="F245" s="184"/>
      <c r="G245" s="184"/>
      <c r="H245" s="184"/>
      <c r="I245" s="191" t="s">
        <v>2881</v>
      </c>
      <c r="J245" s="183"/>
      <c r="K245" s="392"/>
      <c r="L245" s="183"/>
      <c r="M245" s="184"/>
      <c r="N245" s="391"/>
      <c r="O245" s="183" t="s">
        <v>2896</v>
      </c>
      <c r="P245" s="379"/>
      <c r="Q245" s="376"/>
      <c r="S245" s="372"/>
    </row>
    <row r="246" spans="1:19" s="156" customFormat="1" x14ac:dyDescent="0.2">
      <c r="A246" s="177"/>
      <c r="B246" s="183" t="s">
        <v>2882</v>
      </c>
      <c r="C246" s="321" t="s">
        <v>1486</v>
      </c>
      <c r="D246" s="188" t="s">
        <v>2883</v>
      </c>
      <c r="E246" s="188"/>
      <c r="F246" s="184"/>
      <c r="G246" s="184"/>
      <c r="H246" s="184"/>
      <c r="I246" s="191" t="s">
        <v>2886</v>
      </c>
      <c r="J246" s="183" t="s">
        <v>2887</v>
      </c>
      <c r="K246" s="392" t="s">
        <v>2891</v>
      </c>
      <c r="L246" s="183" t="s">
        <v>2760</v>
      </c>
      <c r="M246" s="184" t="s">
        <v>1888</v>
      </c>
      <c r="N246" s="390" t="s">
        <v>2761</v>
      </c>
      <c r="O246" s="183"/>
      <c r="P246" s="379"/>
      <c r="Q246" s="376"/>
      <c r="S246" s="372"/>
    </row>
    <row r="247" spans="1:19" s="156" customFormat="1" x14ac:dyDescent="0.2">
      <c r="A247" s="177"/>
      <c r="B247" s="183" t="s">
        <v>2884</v>
      </c>
      <c r="C247" s="321" t="s">
        <v>1486</v>
      </c>
      <c r="D247" s="188" t="s">
        <v>2883</v>
      </c>
      <c r="E247" s="188"/>
      <c r="F247" s="184"/>
      <c r="G247" s="184"/>
      <c r="H247" s="184"/>
      <c r="I247" s="191" t="s">
        <v>2888</v>
      </c>
      <c r="J247" s="183" t="s">
        <v>2889</v>
      </c>
      <c r="K247" s="392" t="s">
        <v>2890</v>
      </c>
      <c r="L247" s="183" t="s">
        <v>2760</v>
      </c>
      <c r="M247" s="184" t="s">
        <v>1888</v>
      </c>
      <c r="N247" s="390" t="s">
        <v>2761</v>
      </c>
      <c r="O247" s="183"/>
      <c r="P247" s="379"/>
      <c r="Q247" s="376"/>
      <c r="S247" s="372"/>
    </row>
    <row r="248" spans="1:19" s="156" customFormat="1" x14ac:dyDescent="0.2">
      <c r="A248" s="177"/>
      <c r="B248" s="183" t="s">
        <v>2885</v>
      </c>
      <c r="C248" s="321" t="s">
        <v>1486</v>
      </c>
      <c r="D248" s="188" t="s">
        <v>2883</v>
      </c>
      <c r="E248" s="188"/>
      <c r="F248" s="184"/>
      <c r="G248" s="184"/>
      <c r="H248" s="184"/>
      <c r="I248" s="191" t="s">
        <v>2892</v>
      </c>
      <c r="J248" s="183" t="s">
        <v>2893</v>
      </c>
      <c r="K248" s="392" t="s">
        <v>2894</v>
      </c>
      <c r="L248" s="183" t="s">
        <v>2760</v>
      </c>
      <c r="M248" s="184" t="s">
        <v>1888</v>
      </c>
      <c r="N248" s="390" t="s">
        <v>2761</v>
      </c>
      <c r="O248" s="183"/>
      <c r="P248" s="379"/>
      <c r="Q248" s="376"/>
      <c r="S248" s="372"/>
    </row>
    <row r="249" spans="1:19" s="156" customFormat="1" x14ac:dyDescent="0.2">
      <c r="A249" s="177"/>
      <c r="B249" s="183" t="s">
        <v>3118</v>
      </c>
      <c r="C249" s="321" t="s">
        <v>1486</v>
      </c>
      <c r="D249" s="188" t="s">
        <v>2883</v>
      </c>
      <c r="E249" s="188"/>
      <c r="F249" s="184"/>
      <c r="G249" s="184"/>
      <c r="H249" s="184"/>
      <c r="I249" s="191" t="s">
        <v>3109</v>
      </c>
      <c r="J249" s="183" t="s">
        <v>3110</v>
      </c>
      <c r="K249" s="402" t="s">
        <v>3111</v>
      </c>
      <c r="L249" s="183" t="s">
        <v>2760</v>
      </c>
      <c r="M249" s="184" t="s">
        <v>1888</v>
      </c>
      <c r="N249" s="390" t="s">
        <v>2761</v>
      </c>
      <c r="O249" s="183"/>
      <c r="P249" s="381" t="s">
        <v>3119</v>
      </c>
      <c r="Q249" s="376"/>
      <c r="S249" s="372"/>
    </row>
    <row r="250" spans="1:19" s="156" customFormat="1" x14ac:dyDescent="0.2">
      <c r="A250" s="177"/>
      <c r="B250" s="183" t="s">
        <v>2895</v>
      </c>
      <c r="C250" s="321" t="s">
        <v>1486</v>
      </c>
      <c r="D250" s="188" t="s">
        <v>2883</v>
      </c>
      <c r="E250" s="188"/>
      <c r="F250" s="184"/>
      <c r="G250" s="184"/>
      <c r="H250" s="184"/>
      <c r="I250" s="191" t="s">
        <v>3109</v>
      </c>
      <c r="J250" s="183" t="s">
        <v>3110</v>
      </c>
      <c r="K250" s="402" t="s">
        <v>3111</v>
      </c>
      <c r="L250" s="183" t="s">
        <v>2760</v>
      </c>
      <c r="M250" s="184" t="s">
        <v>1888</v>
      </c>
      <c r="N250" s="390" t="s">
        <v>2761</v>
      </c>
      <c r="O250" s="183"/>
      <c r="P250" s="381" t="s">
        <v>3120</v>
      </c>
      <c r="Q250" s="376"/>
      <c r="S250" s="372"/>
    </row>
    <row r="251" spans="1:19" s="156" customFormat="1" x14ac:dyDescent="0.2">
      <c r="A251" s="177"/>
      <c r="B251" s="183" t="s">
        <v>2915</v>
      </c>
      <c r="C251" s="321" t="s">
        <v>1486</v>
      </c>
      <c r="D251" s="188" t="s">
        <v>2883</v>
      </c>
      <c r="E251" s="188"/>
      <c r="F251" s="184"/>
      <c r="G251" s="184"/>
      <c r="H251" s="184"/>
      <c r="I251" s="191" t="s">
        <v>2917</v>
      </c>
      <c r="J251" s="183" t="s">
        <v>2916</v>
      </c>
      <c r="K251" s="392"/>
      <c r="L251" s="183" t="s">
        <v>2760</v>
      </c>
      <c r="M251" s="184" t="s">
        <v>1888</v>
      </c>
      <c r="N251" s="390" t="s">
        <v>2761</v>
      </c>
      <c r="O251" s="183"/>
      <c r="P251" s="379"/>
      <c r="Q251" s="376"/>
      <c r="S251" s="372"/>
    </row>
    <row r="252" spans="1:19" s="156" customFormat="1" x14ac:dyDescent="0.2">
      <c r="A252" s="177"/>
      <c r="B252" s="183" t="s">
        <v>2897</v>
      </c>
      <c r="C252" s="321" t="s">
        <v>1486</v>
      </c>
      <c r="D252" s="188" t="s">
        <v>2883</v>
      </c>
      <c r="E252" s="188"/>
      <c r="F252" s="184"/>
      <c r="G252" s="184"/>
      <c r="H252" s="184"/>
      <c r="I252" s="191"/>
      <c r="J252" s="183"/>
      <c r="K252" s="392"/>
      <c r="L252" s="183"/>
      <c r="M252" s="184"/>
      <c r="N252" s="391"/>
      <c r="O252" s="183"/>
      <c r="P252" s="379"/>
      <c r="Q252" s="376"/>
      <c r="S252" s="372"/>
    </row>
    <row r="253" spans="1:19" s="156" customFormat="1" x14ac:dyDescent="0.2">
      <c r="A253" s="177"/>
      <c r="B253" s="183" t="s">
        <v>2898</v>
      </c>
      <c r="C253" s="321" t="s">
        <v>1486</v>
      </c>
      <c r="D253" s="188" t="s">
        <v>2883</v>
      </c>
      <c r="E253" s="188"/>
      <c r="F253" s="184"/>
      <c r="G253" s="184"/>
      <c r="H253" s="184"/>
      <c r="I253" s="191"/>
      <c r="J253" s="183"/>
      <c r="K253" s="392"/>
      <c r="L253" s="183"/>
      <c r="M253" s="184"/>
      <c r="N253" s="391"/>
      <c r="O253" s="183"/>
      <c r="P253" s="379"/>
      <c r="Q253" s="376"/>
      <c r="S253" s="372"/>
    </row>
    <row r="254" spans="1:19" s="156" customFormat="1" x14ac:dyDescent="0.2">
      <c r="A254" s="177"/>
      <c r="B254" s="183" t="s">
        <v>2899</v>
      </c>
      <c r="C254" s="321" t="s">
        <v>1487</v>
      </c>
      <c r="D254" s="188" t="s">
        <v>2883</v>
      </c>
      <c r="E254" s="188"/>
      <c r="F254" s="184"/>
      <c r="G254" s="184"/>
      <c r="H254" s="184"/>
      <c r="I254" s="191"/>
      <c r="J254" s="183"/>
      <c r="K254" s="392"/>
      <c r="L254" s="183"/>
      <c r="M254" s="184"/>
      <c r="N254" s="391"/>
      <c r="O254" s="183"/>
      <c r="P254" s="379"/>
      <c r="Q254" s="376"/>
      <c r="S254" s="372"/>
    </row>
    <row r="255" spans="1:19" s="156" customFormat="1" x14ac:dyDescent="0.2">
      <c r="A255" s="177"/>
      <c r="B255" s="183" t="s">
        <v>2900</v>
      </c>
      <c r="C255" s="321" t="s">
        <v>1486</v>
      </c>
      <c r="D255" s="188" t="s">
        <v>2883</v>
      </c>
      <c r="E255" s="188"/>
      <c r="F255" s="184"/>
      <c r="G255" s="184"/>
      <c r="H255" s="184"/>
      <c r="I255" s="191"/>
      <c r="J255" s="183"/>
      <c r="K255" s="392"/>
      <c r="L255" s="183" t="s">
        <v>2901</v>
      </c>
      <c r="M255" s="184" t="s">
        <v>2902</v>
      </c>
      <c r="N255" s="391"/>
      <c r="O255" s="183"/>
      <c r="P255" s="379"/>
      <c r="Q255" s="376"/>
      <c r="S255" s="372"/>
    </row>
    <row r="256" spans="1:19" s="156" customFormat="1" ht="15" x14ac:dyDescent="0.25">
      <c r="A256" s="177"/>
      <c r="B256" s="183" t="s">
        <v>2903</v>
      </c>
      <c r="C256" s="321" t="s">
        <v>1487</v>
      </c>
      <c r="D256" s="188" t="s">
        <v>2883</v>
      </c>
      <c r="E256" s="188"/>
      <c r="F256" s="184"/>
      <c r="G256" s="184"/>
      <c r="H256" s="184"/>
      <c r="I256" s="191"/>
      <c r="J256" s="183"/>
      <c r="K256" s="392"/>
      <c r="L256" s="183" t="s">
        <v>2904</v>
      </c>
      <c r="M256" s="184" t="s">
        <v>2914</v>
      </c>
      <c r="N256" s="391"/>
      <c r="O256" s="183"/>
      <c r="P256" s="382" t="s">
        <v>2924</v>
      </c>
      <c r="Q256" s="376">
        <v>9882340540901040</v>
      </c>
      <c r="R256" s="395" t="s">
        <v>2923</v>
      </c>
      <c r="S256" s="372"/>
    </row>
    <row r="257" spans="1:19" s="156" customFormat="1" x14ac:dyDescent="0.2">
      <c r="A257" s="177"/>
      <c r="B257" s="183" t="s">
        <v>2905</v>
      </c>
      <c r="C257" s="321" t="s">
        <v>1487</v>
      </c>
      <c r="D257" s="188" t="s">
        <v>2883</v>
      </c>
      <c r="E257" s="188"/>
      <c r="F257" s="184"/>
      <c r="G257" s="184"/>
      <c r="H257" s="184"/>
      <c r="I257" s="191"/>
      <c r="J257" s="183"/>
      <c r="K257" s="392"/>
      <c r="L257" s="183" t="s">
        <v>2906</v>
      </c>
      <c r="M257" s="184"/>
      <c r="N257" s="391"/>
      <c r="O257" s="183"/>
      <c r="P257" s="379"/>
      <c r="Q257" s="376"/>
      <c r="S257" s="372"/>
    </row>
    <row r="258" spans="1:19" s="156" customFormat="1" x14ac:dyDescent="0.2">
      <c r="A258" s="177"/>
      <c r="B258" s="183" t="s">
        <v>2907</v>
      </c>
      <c r="C258" s="261" t="s">
        <v>1478</v>
      </c>
      <c r="D258" s="188" t="s">
        <v>2883</v>
      </c>
      <c r="E258" s="188"/>
      <c r="F258" s="184"/>
      <c r="G258" s="184"/>
      <c r="H258" s="184"/>
      <c r="I258" s="191"/>
      <c r="J258" s="183"/>
      <c r="K258" s="392"/>
      <c r="L258" s="183" t="s">
        <v>2908</v>
      </c>
      <c r="M258" s="184" t="s">
        <v>2909</v>
      </c>
      <c r="N258" s="391"/>
      <c r="O258" s="183"/>
      <c r="P258" s="381" t="s">
        <v>2966</v>
      </c>
      <c r="Q258" s="376"/>
      <c r="S258" s="372"/>
    </row>
    <row r="259" spans="1:19" s="156" customFormat="1" ht="15" x14ac:dyDescent="0.25">
      <c r="A259" s="177"/>
      <c r="B259" s="183" t="s">
        <v>2907</v>
      </c>
      <c r="C259" s="261" t="s">
        <v>1530</v>
      </c>
      <c r="D259" s="188" t="s">
        <v>2883</v>
      </c>
      <c r="E259" s="188"/>
      <c r="F259" s="184"/>
      <c r="G259" s="184"/>
      <c r="H259" s="184"/>
      <c r="I259" s="191"/>
      <c r="J259" s="183"/>
      <c r="K259" s="392"/>
      <c r="L259" s="183" t="s">
        <v>2908</v>
      </c>
      <c r="M259" s="184" t="s">
        <v>2909</v>
      </c>
      <c r="N259" s="391"/>
      <c r="O259" s="183"/>
      <c r="P259" s="382" t="s">
        <v>2926</v>
      </c>
      <c r="Q259" s="376">
        <v>9882340541402010</v>
      </c>
      <c r="R259" s="395" t="s">
        <v>2927</v>
      </c>
      <c r="S259" s="372">
        <v>27140000</v>
      </c>
    </row>
    <row r="260" spans="1:19" s="156" customFormat="1" x14ac:dyDescent="0.2">
      <c r="A260" s="177"/>
      <c r="B260" s="183" t="s">
        <v>2910</v>
      </c>
      <c r="C260" s="261" t="s">
        <v>1478</v>
      </c>
      <c r="D260" s="188" t="s">
        <v>2883</v>
      </c>
      <c r="E260" s="188"/>
      <c r="F260" s="184"/>
      <c r="G260" s="184"/>
      <c r="H260" s="184"/>
      <c r="I260" s="191"/>
      <c r="J260" s="183"/>
      <c r="K260" s="392"/>
      <c r="L260" s="183"/>
      <c r="M260" s="184"/>
      <c r="N260" s="391"/>
      <c r="O260" s="183"/>
      <c r="P260" s="379"/>
      <c r="Q260" s="376"/>
      <c r="S260" s="372"/>
    </row>
    <row r="261" spans="1:19" s="156" customFormat="1" x14ac:dyDescent="0.2">
      <c r="A261" s="177"/>
      <c r="B261" s="183" t="s">
        <v>1451</v>
      </c>
      <c r="C261" s="261" t="s">
        <v>1530</v>
      </c>
      <c r="D261" s="188" t="s">
        <v>2883</v>
      </c>
      <c r="E261" s="188" t="s">
        <v>2957</v>
      </c>
      <c r="F261" s="184"/>
      <c r="G261" s="184"/>
      <c r="H261" s="184"/>
      <c r="I261" s="191"/>
      <c r="J261" s="183"/>
      <c r="K261" s="392"/>
      <c r="L261" s="183" t="s">
        <v>2468</v>
      </c>
      <c r="M261" s="184"/>
      <c r="N261" s="391"/>
      <c r="O261" s="183"/>
      <c r="P261" s="382" t="s">
        <v>2929</v>
      </c>
      <c r="Q261" s="376"/>
      <c r="S261" s="372">
        <v>0</v>
      </c>
    </row>
    <row r="262" spans="1:19" s="156" customFormat="1" ht="15" x14ac:dyDescent="0.25">
      <c r="A262" s="177"/>
      <c r="B262" s="183" t="s">
        <v>1110</v>
      </c>
      <c r="C262" s="321" t="s">
        <v>1487</v>
      </c>
      <c r="D262" s="188" t="s">
        <v>2883</v>
      </c>
      <c r="E262" s="188"/>
      <c r="F262" s="184"/>
      <c r="G262" s="184"/>
      <c r="H262" s="184"/>
      <c r="I262" s="191" t="s">
        <v>2931</v>
      </c>
      <c r="J262" s="183"/>
      <c r="K262" s="392" t="s">
        <v>2930</v>
      </c>
      <c r="L262" s="183" t="s">
        <v>2913</v>
      </c>
      <c r="M262" s="184" t="s">
        <v>2914</v>
      </c>
      <c r="N262" s="391"/>
      <c r="O262" s="183"/>
      <c r="P262" s="382" t="s">
        <v>2925</v>
      </c>
      <c r="Q262" s="376">
        <v>9892340540302100</v>
      </c>
      <c r="R262" s="395" t="s">
        <v>2928</v>
      </c>
      <c r="S262" s="372">
        <v>27000000</v>
      </c>
    </row>
    <row r="263" spans="1:19" s="156" customFormat="1" x14ac:dyDescent="0.2">
      <c r="A263" s="177"/>
      <c r="B263" s="183" t="s">
        <v>2918</v>
      </c>
      <c r="C263" s="321" t="s">
        <v>1486</v>
      </c>
      <c r="D263" s="188" t="s">
        <v>2883</v>
      </c>
      <c r="E263" s="188"/>
      <c r="F263" s="184"/>
      <c r="G263" s="184"/>
      <c r="H263" s="184"/>
      <c r="I263" s="191"/>
      <c r="J263" s="183"/>
      <c r="K263" s="392"/>
      <c r="L263" s="183" t="s">
        <v>2919</v>
      </c>
      <c r="M263" s="184" t="s">
        <v>2920</v>
      </c>
      <c r="N263" s="391"/>
      <c r="O263" s="183"/>
      <c r="P263" s="379"/>
      <c r="Q263" s="376"/>
      <c r="S263" s="372"/>
    </row>
    <row r="264" spans="1:19" s="156" customFormat="1" x14ac:dyDescent="0.2">
      <c r="A264" s="177"/>
      <c r="B264" s="183" t="s">
        <v>2932</v>
      </c>
      <c r="C264" s="321" t="s">
        <v>1486</v>
      </c>
      <c r="D264" s="188" t="s">
        <v>2883</v>
      </c>
      <c r="E264" s="188" t="s">
        <v>2944</v>
      </c>
      <c r="F264" s="184"/>
      <c r="G264" s="184"/>
      <c r="H264" s="184"/>
      <c r="I264" s="191" t="s">
        <v>2933</v>
      </c>
      <c r="J264" s="183" t="s">
        <v>2934</v>
      </c>
      <c r="K264" s="392" t="s">
        <v>2935</v>
      </c>
      <c r="L264" s="183" t="s">
        <v>2936</v>
      </c>
      <c r="M264" s="184" t="s">
        <v>2937</v>
      </c>
      <c r="N264" s="391" t="s">
        <v>2938</v>
      </c>
      <c r="O264" s="183"/>
      <c r="P264" s="381" t="s">
        <v>2939</v>
      </c>
      <c r="Q264" s="376"/>
      <c r="S264" s="372"/>
    </row>
    <row r="265" spans="1:19" s="156" customFormat="1" x14ac:dyDescent="0.2">
      <c r="A265" s="177"/>
      <c r="B265" s="183" t="s">
        <v>2940</v>
      </c>
      <c r="C265" s="321" t="s">
        <v>1487</v>
      </c>
      <c r="D265" s="188" t="s">
        <v>2883</v>
      </c>
      <c r="E265" s="188"/>
      <c r="F265" s="184"/>
      <c r="G265" s="184"/>
      <c r="H265" s="184"/>
      <c r="I265" s="191" t="s">
        <v>2941</v>
      </c>
      <c r="J265" s="183" t="s">
        <v>2942</v>
      </c>
      <c r="K265" s="392"/>
      <c r="L265" s="183" t="s">
        <v>2936</v>
      </c>
      <c r="M265" s="184" t="s">
        <v>2937</v>
      </c>
      <c r="N265" s="391" t="s">
        <v>2938</v>
      </c>
      <c r="O265" s="183"/>
      <c r="P265" s="382" t="s">
        <v>2943</v>
      </c>
      <c r="Q265" s="376"/>
      <c r="S265" s="372">
        <v>0</v>
      </c>
    </row>
    <row r="266" spans="1:19" s="156" customFormat="1" x14ac:dyDescent="0.2">
      <c r="A266" s="177"/>
      <c r="B266" s="183" t="s">
        <v>2547</v>
      </c>
      <c r="C266" s="321" t="s">
        <v>1486</v>
      </c>
      <c r="D266" s="188" t="s">
        <v>2541</v>
      </c>
      <c r="E266" s="188" t="s">
        <v>2533</v>
      </c>
      <c r="F266" s="184"/>
      <c r="G266" s="184"/>
      <c r="H266" s="184"/>
      <c r="I266" s="191" t="s">
        <v>2548</v>
      </c>
      <c r="J266" s="183" t="s">
        <v>2549</v>
      </c>
      <c r="K266" s="392" t="s">
        <v>2550</v>
      </c>
      <c r="L266" s="183" t="s">
        <v>2545</v>
      </c>
      <c r="M266" s="184" t="s">
        <v>2546</v>
      </c>
      <c r="N266" s="391"/>
      <c r="O266" s="183"/>
      <c r="P266" s="381" t="s">
        <v>2967</v>
      </c>
      <c r="Q266" s="376"/>
      <c r="S266" s="372"/>
    </row>
    <row r="267" spans="1:19" s="156" customFormat="1" x14ac:dyDescent="0.2">
      <c r="A267" s="177"/>
      <c r="B267" s="183" t="s">
        <v>2953</v>
      </c>
      <c r="C267" s="321" t="s">
        <v>1487</v>
      </c>
      <c r="D267" s="188" t="s">
        <v>2954</v>
      </c>
      <c r="E267" s="188"/>
      <c r="F267" s="184"/>
      <c r="G267" s="184"/>
      <c r="H267" s="184"/>
      <c r="I267" s="191"/>
      <c r="J267" s="183"/>
      <c r="K267" s="392"/>
      <c r="L267" s="183"/>
      <c r="M267" s="184"/>
      <c r="N267" s="391"/>
      <c r="O267" s="183"/>
      <c r="P267" s="382" t="s">
        <v>2979</v>
      </c>
      <c r="Q267" s="376"/>
      <c r="S267" s="372">
        <v>0</v>
      </c>
    </row>
    <row r="268" spans="1:19" s="156" customFormat="1" ht="25.5" x14ac:dyDescent="0.2">
      <c r="A268" s="177"/>
      <c r="B268" s="183" t="s">
        <v>2955</v>
      </c>
      <c r="C268" s="321" t="s">
        <v>2956</v>
      </c>
      <c r="D268" s="188" t="s">
        <v>2954</v>
      </c>
      <c r="E268" s="188"/>
      <c r="F268" s="184"/>
      <c r="G268" s="184"/>
      <c r="H268" s="184"/>
      <c r="I268" s="191"/>
      <c r="J268" s="183"/>
      <c r="K268" s="392"/>
      <c r="L268" s="183"/>
      <c r="M268" s="184"/>
      <c r="N268" s="391"/>
      <c r="O268" s="183"/>
      <c r="P268" s="382" t="s">
        <v>2980</v>
      </c>
      <c r="Q268" s="376"/>
      <c r="S268" s="372">
        <v>0</v>
      </c>
    </row>
    <row r="269" spans="1:19" s="156" customFormat="1" ht="15" x14ac:dyDescent="0.25">
      <c r="A269" s="177"/>
      <c r="B269" s="183" t="s">
        <v>2945</v>
      </c>
      <c r="C269" s="321" t="s">
        <v>1487</v>
      </c>
      <c r="D269" s="188" t="s">
        <v>2883</v>
      </c>
      <c r="E269" s="188"/>
      <c r="F269" s="184"/>
      <c r="G269" s="184"/>
      <c r="H269" s="184"/>
      <c r="I269" s="191"/>
      <c r="J269" s="183"/>
      <c r="K269" s="392"/>
      <c r="L269" s="183" t="s">
        <v>2946</v>
      </c>
      <c r="M269" s="184"/>
      <c r="N269" s="391"/>
      <c r="O269" s="183"/>
      <c r="P269" s="382" t="s">
        <v>2981</v>
      </c>
      <c r="Q269" s="405" t="s">
        <v>3011</v>
      </c>
      <c r="R269" s="156" t="s">
        <v>3010</v>
      </c>
      <c r="S269" s="372"/>
    </row>
    <row r="270" spans="1:19" s="156" customFormat="1" x14ac:dyDescent="0.2">
      <c r="A270" s="177"/>
      <c r="B270" s="183" t="s">
        <v>2982</v>
      </c>
      <c r="C270" s="321" t="s">
        <v>1487</v>
      </c>
      <c r="D270" s="188" t="s">
        <v>3028</v>
      </c>
      <c r="E270" s="188"/>
      <c r="F270" s="184"/>
      <c r="G270" s="184"/>
      <c r="H270" s="184"/>
      <c r="I270" s="191"/>
      <c r="J270" s="183"/>
      <c r="K270" s="392"/>
      <c r="L270" s="183" t="s">
        <v>2983</v>
      </c>
      <c r="M270" s="184"/>
      <c r="N270" s="391"/>
      <c r="O270" s="183"/>
      <c r="P270" s="382" t="s">
        <v>2984</v>
      </c>
      <c r="Q270" s="376"/>
      <c r="S270" s="372">
        <v>29801950</v>
      </c>
    </row>
    <row r="271" spans="1:19" s="156" customFormat="1" x14ac:dyDescent="0.2">
      <c r="A271" s="177"/>
      <c r="B271" s="183" t="s">
        <v>2958</v>
      </c>
      <c r="C271" s="321" t="s">
        <v>1486</v>
      </c>
      <c r="D271" s="188" t="s">
        <v>3028</v>
      </c>
      <c r="E271" s="188"/>
      <c r="F271" s="184"/>
      <c r="G271" s="184"/>
      <c r="H271" s="184"/>
      <c r="I271" s="191" t="s">
        <v>2959</v>
      </c>
      <c r="J271" s="183" t="s">
        <v>2960</v>
      </c>
      <c r="K271" s="392" t="s">
        <v>2961</v>
      </c>
      <c r="L271" s="183"/>
      <c r="M271" s="184"/>
      <c r="N271" s="391"/>
      <c r="O271" s="183"/>
      <c r="P271" s="379"/>
      <c r="Q271" s="376"/>
      <c r="S271" s="372"/>
    </row>
    <row r="272" spans="1:19" s="156" customFormat="1" x14ac:dyDescent="0.2">
      <c r="A272" s="177"/>
      <c r="B272" s="183" t="s">
        <v>2962</v>
      </c>
      <c r="C272" s="321" t="s">
        <v>1486</v>
      </c>
      <c r="D272" s="188" t="s">
        <v>3028</v>
      </c>
      <c r="E272" s="188"/>
      <c r="F272" s="184"/>
      <c r="G272" s="184"/>
      <c r="H272" s="184"/>
      <c r="I272" s="191"/>
      <c r="J272" s="183"/>
      <c r="K272" s="392"/>
      <c r="L272" s="183" t="s">
        <v>2963</v>
      </c>
      <c r="M272" s="184" t="s">
        <v>2376</v>
      </c>
      <c r="N272" s="391" t="s">
        <v>2620</v>
      </c>
      <c r="O272" s="183"/>
      <c r="P272" s="381" t="s">
        <v>2965</v>
      </c>
      <c r="Q272" s="376"/>
      <c r="S272" s="372"/>
    </row>
    <row r="273" spans="1:19" s="156" customFormat="1" x14ac:dyDescent="0.2">
      <c r="A273" s="177"/>
      <c r="B273" s="183" t="s">
        <v>2962</v>
      </c>
      <c r="C273" s="321" t="s">
        <v>1487</v>
      </c>
      <c r="D273" s="188" t="s">
        <v>3028</v>
      </c>
      <c r="E273" s="188"/>
      <c r="F273" s="184"/>
      <c r="G273" s="184"/>
      <c r="H273" s="184"/>
      <c r="I273" s="191"/>
      <c r="J273" s="183"/>
      <c r="K273" s="392"/>
      <c r="L273" s="183" t="s">
        <v>2963</v>
      </c>
      <c r="M273" s="184" t="s">
        <v>2376</v>
      </c>
      <c r="N273" s="391" t="s">
        <v>2620</v>
      </c>
      <c r="O273" s="183"/>
      <c r="P273" s="382" t="s">
        <v>2964</v>
      </c>
      <c r="Q273" s="376"/>
      <c r="S273" s="372"/>
    </row>
    <row r="274" spans="1:19" s="156" customFormat="1" x14ac:dyDescent="0.2">
      <c r="A274" s="177"/>
      <c r="B274" s="183" t="s">
        <v>2972</v>
      </c>
      <c r="C274" s="321" t="s">
        <v>1486</v>
      </c>
      <c r="D274" s="188" t="s">
        <v>3028</v>
      </c>
      <c r="E274" s="188"/>
      <c r="F274" s="184"/>
      <c r="G274" s="184"/>
      <c r="H274" s="184"/>
      <c r="I274" s="191"/>
      <c r="J274" s="183"/>
      <c r="K274" s="392"/>
      <c r="L274" s="183" t="s">
        <v>2936</v>
      </c>
      <c r="M274" s="184" t="s">
        <v>2937</v>
      </c>
      <c r="N274" s="391" t="s">
        <v>2938</v>
      </c>
      <c r="O274" s="183"/>
      <c r="P274" s="381" t="s">
        <v>2968</v>
      </c>
      <c r="Q274" s="376"/>
      <c r="S274" s="372">
        <v>0</v>
      </c>
    </row>
    <row r="275" spans="1:19" s="156" customFormat="1" x14ac:dyDescent="0.2">
      <c r="A275" s="177"/>
      <c r="B275" s="183" t="s">
        <v>2972</v>
      </c>
      <c r="C275" s="321" t="s">
        <v>1487</v>
      </c>
      <c r="D275" s="188" t="s">
        <v>3028</v>
      </c>
      <c r="E275" s="188"/>
      <c r="F275" s="184"/>
      <c r="G275" s="184"/>
      <c r="H275" s="184"/>
      <c r="I275" s="191"/>
      <c r="J275" s="183"/>
      <c r="K275" s="392"/>
      <c r="L275" s="183" t="s">
        <v>2936</v>
      </c>
      <c r="M275" s="184" t="s">
        <v>2937</v>
      </c>
      <c r="N275" s="391" t="s">
        <v>2938</v>
      </c>
      <c r="O275" s="183"/>
      <c r="P275" s="382" t="s">
        <v>2973</v>
      </c>
      <c r="Q275" s="376"/>
      <c r="S275" s="372">
        <v>0</v>
      </c>
    </row>
    <row r="276" spans="1:19" s="156" customFormat="1" x14ac:dyDescent="0.2">
      <c r="A276" s="177"/>
      <c r="B276" s="183" t="s">
        <v>2969</v>
      </c>
      <c r="C276" s="321" t="s">
        <v>1486</v>
      </c>
      <c r="D276" s="188" t="s">
        <v>3028</v>
      </c>
      <c r="E276" s="188"/>
      <c r="F276" s="184"/>
      <c r="G276" s="184"/>
      <c r="H276" s="184"/>
      <c r="I276" s="191"/>
      <c r="J276" s="183"/>
      <c r="K276" s="392"/>
      <c r="L276" s="183" t="s">
        <v>2970</v>
      </c>
      <c r="M276" s="184"/>
      <c r="N276" s="391"/>
      <c r="O276" s="183"/>
      <c r="P276" s="381" t="s">
        <v>2971</v>
      </c>
      <c r="Q276" s="376"/>
      <c r="S276" s="372"/>
    </row>
    <row r="277" spans="1:19" s="156" customFormat="1" x14ac:dyDescent="0.2">
      <c r="A277" s="177"/>
      <c r="B277" s="183" t="s">
        <v>2969</v>
      </c>
      <c r="C277" s="321" t="s">
        <v>1487</v>
      </c>
      <c r="D277" s="188" t="s">
        <v>3028</v>
      </c>
      <c r="E277" s="188"/>
      <c r="F277" s="184"/>
      <c r="G277" s="184"/>
      <c r="H277" s="184"/>
      <c r="I277" s="191"/>
      <c r="J277" s="183"/>
      <c r="K277" s="392"/>
      <c r="L277" s="183" t="s">
        <v>2970</v>
      </c>
      <c r="M277" s="184"/>
      <c r="N277" s="391"/>
      <c r="O277" s="183"/>
      <c r="P277" s="382" t="s">
        <v>2974</v>
      </c>
      <c r="Q277" s="376"/>
      <c r="S277" s="372">
        <v>0</v>
      </c>
    </row>
    <row r="278" spans="1:19" s="156" customFormat="1" x14ac:dyDescent="0.2">
      <c r="A278" s="177"/>
      <c r="B278" s="183" t="s">
        <v>2988</v>
      </c>
      <c r="C278" s="321" t="s">
        <v>1486</v>
      </c>
      <c r="D278" s="188" t="s">
        <v>3028</v>
      </c>
      <c r="E278" s="188"/>
      <c r="F278" s="184" t="s">
        <v>3050</v>
      </c>
      <c r="G278" s="184"/>
      <c r="H278" s="184"/>
      <c r="I278" s="191"/>
      <c r="J278" s="183"/>
      <c r="K278" s="392"/>
      <c r="L278" s="183" t="s">
        <v>3049</v>
      </c>
      <c r="M278" s="184"/>
      <c r="N278" s="391"/>
      <c r="O278" s="183"/>
      <c r="P278" s="381" t="s">
        <v>2989</v>
      </c>
      <c r="Q278" s="376"/>
      <c r="S278" s="372"/>
    </row>
    <row r="279" spans="1:19" s="156" customFormat="1" x14ac:dyDescent="0.2">
      <c r="A279" s="177"/>
      <c r="B279" s="183" t="s">
        <v>2975</v>
      </c>
      <c r="C279" s="321" t="s">
        <v>1486</v>
      </c>
      <c r="D279" s="188" t="s">
        <v>3028</v>
      </c>
      <c r="E279" s="188"/>
      <c r="F279" s="184"/>
      <c r="G279" s="184"/>
      <c r="H279" s="184"/>
      <c r="I279" s="191"/>
      <c r="J279" s="183"/>
      <c r="K279" s="392"/>
      <c r="L279" s="183" t="s">
        <v>2977</v>
      </c>
      <c r="M279" s="184"/>
      <c r="N279" s="391"/>
      <c r="O279" s="183"/>
      <c r="P279" s="379"/>
      <c r="Q279" s="376"/>
      <c r="S279" s="372"/>
    </row>
    <row r="280" spans="1:19" s="156" customFormat="1" x14ac:dyDescent="0.2">
      <c r="A280" s="177"/>
      <c r="B280" s="183" t="s">
        <v>2976</v>
      </c>
      <c r="C280" s="321" t="s">
        <v>1487</v>
      </c>
      <c r="D280" s="188" t="s">
        <v>3028</v>
      </c>
      <c r="E280" s="188"/>
      <c r="F280" s="184"/>
      <c r="G280" s="184"/>
      <c r="H280" s="184"/>
      <c r="I280" s="191"/>
      <c r="J280" s="183"/>
      <c r="K280" s="392"/>
      <c r="L280" s="183" t="s">
        <v>2977</v>
      </c>
      <c r="M280" s="184"/>
      <c r="N280" s="391"/>
      <c r="O280" s="183"/>
      <c r="P280" s="379"/>
      <c r="Q280" s="376"/>
      <c r="S280" s="372"/>
    </row>
    <row r="281" spans="1:19" s="156" customFormat="1" ht="25.5" x14ac:dyDescent="0.2">
      <c r="A281" s="177"/>
      <c r="B281" s="183" t="s">
        <v>2996</v>
      </c>
      <c r="C281" s="321" t="s">
        <v>1487</v>
      </c>
      <c r="D281" s="188" t="s">
        <v>3028</v>
      </c>
      <c r="E281" s="188"/>
      <c r="F281" s="184" t="s">
        <v>3047</v>
      </c>
      <c r="G281" s="184"/>
      <c r="H281" s="184"/>
      <c r="I281" s="191"/>
      <c r="J281" s="183"/>
      <c r="K281" s="392"/>
      <c r="L281" s="183" t="s">
        <v>3048</v>
      </c>
      <c r="M281" s="184"/>
      <c r="N281" s="391"/>
      <c r="O281" s="183"/>
      <c r="P281" s="382" t="s">
        <v>2995</v>
      </c>
      <c r="Q281" s="376">
        <v>9882340540902040</v>
      </c>
      <c r="R281" s="156" t="s">
        <v>3009</v>
      </c>
      <c r="S281" s="372">
        <v>260000000</v>
      </c>
    </row>
    <row r="282" spans="1:19" s="156" customFormat="1" ht="25.5" x14ac:dyDescent="0.2">
      <c r="A282" s="177"/>
      <c r="B282" s="183" t="s">
        <v>3000</v>
      </c>
      <c r="C282" s="321" t="s">
        <v>1487</v>
      </c>
      <c r="D282" s="188" t="s">
        <v>3028</v>
      </c>
      <c r="E282" s="188"/>
      <c r="F282" s="184" t="s">
        <v>3045</v>
      </c>
      <c r="G282" s="184"/>
      <c r="H282" s="184"/>
      <c r="I282" s="191"/>
      <c r="J282" s="183"/>
      <c r="K282" s="392"/>
      <c r="L282" s="183" t="s">
        <v>2963</v>
      </c>
      <c r="M282" s="184" t="s">
        <v>2376</v>
      </c>
      <c r="N282" s="391" t="s">
        <v>2620</v>
      </c>
      <c r="O282" s="183"/>
      <c r="P282" s="382" t="s">
        <v>2993</v>
      </c>
      <c r="Q282" s="376"/>
      <c r="S282" s="372">
        <v>0</v>
      </c>
    </row>
    <row r="283" spans="1:19" s="156" customFormat="1" ht="25.5" x14ac:dyDescent="0.2">
      <c r="A283" s="177"/>
      <c r="B283" s="183" t="s">
        <v>3000</v>
      </c>
      <c r="C283" s="321" t="s">
        <v>1487</v>
      </c>
      <c r="D283" s="188" t="s">
        <v>3028</v>
      </c>
      <c r="E283" s="188"/>
      <c r="F283" s="184" t="s">
        <v>3045</v>
      </c>
      <c r="G283" s="184"/>
      <c r="H283" s="184"/>
      <c r="I283" s="191"/>
      <c r="J283" s="183"/>
      <c r="K283" s="392"/>
      <c r="L283" s="183" t="s">
        <v>2963</v>
      </c>
      <c r="M283" s="184" t="s">
        <v>2376</v>
      </c>
      <c r="N283" s="391" t="s">
        <v>2620</v>
      </c>
      <c r="O283" s="183"/>
      <c r="P283" s="382" t="s">
        <v>2994</v>
      </c>
      <c r="Q283" s="376">
        <v>9881957111703000</v>
      </c>
      <c r="R283" s="156" t="s">
        <v>3008</v>
      </c>
      <c r="S283" s="372">
        <v>599030300</v>
      </c>
    </row>
    <row r="284" spans="1:19" s="156" customFormat="1" ht="25.5" x14ac:dyDescent="0.2">
      <c r="A284" s="177"/>
      <c r="B284" s="183" t="s">
        <v>3001</v>
      </c>
      <c r="C284" s="321"/>
      <c r="D284" s="188" t="s">
        <v>3028</v>
      </c>
      <c r="E284" s="188"/>
      <c r="F284" s="184" t="s">
        <v>3045</v>
      </c>
      <c r="G284" s="184"/>
      <c r="H284" s="184"/>
      <c r="I284" s="191"/>
      <c r="J284" s="183"/>
      <c r="K284" s="392"/>
      <c r="L284" s="183"/>
      <c r="M284" s="184"/>
      <c r="N284" s="391"/>
      <c r="O284" s="183"/>
      <c r="P284" s="379"/>
      <c r="Q284" s="376"/>
      <c r="S284" s="372"/>
    </row>
    <row r="285" spans="1:19" s="156" customFormat="1" x14ac:dyDescent="0.2">
      <c r="A285" s="177"/>
      <c r="B285" s="183" t="s">
        <v>2999</v>
      </c>
      <c r="C285" s="321" t="s">
        <v>1486</v>
      </c>
      <c r="D285" s="188" t="s">
        <v>3028</v>
      </c>
      <c r="E285" s="188"/>
      <c r="F285" s="184" t="s">
        <v>3044</v>
      </c>
      <c r="G285" s="184"/>
      <c r="H285" s="184"/>
      <c r="I285" s="191"/>
      <c r="J285" s="183"/>
      <c r="K285" s="392"/>
      <c r="L285" s="183" t="s">
        <v>2991</v>
      </c>
      <c r="M285" s="184" t="s">
        <v>2992</v>
      </c>
      <c r="N285" s="391"/>
      <c r="O285" s="183"/>
      <c r="P285" s="379"/>
      <c r="Q285" s="376"/>
      <c r="S285" s="372"/>
    </row>
    <row r="286" spans="1:19" s="156" customFormat="1" x14ac:dyDescent="0.2">
      <c r="A286" s="177"/>
      <c r="B286" s="183" t="s">
        <v>2998</v>
      </c>
      <c r="C286" s="321" t="s">
        <v>1486</v>
      </c>
      <c r="D286" s="188" t="s">
        <v>3028</v>
      </c>
      <c r="E286" s="188"/>
      <c r="F286" s="184" t="s">
        <v>3043</v>
      </c>
      <c r="G286" s="184"/>
      <c r="H286" s="184"/>
      <c r="I286" s="191"/>
      <c r="J286" s="183"/>
      <c r="K286" s="392"/>
      <c r="L286" s="183" t="s">
        <v>2990</v>
      </c>
      <c r="M286" s="184" t="s">
        <v>1614</v>
      </c>
      <c r="N286" s="391"/>
      <c r="O286" s="183"/>
      <c r="P286" s="379"/>
      <c r="Q286" s="376"/>
      <c r="S286" s="372"/>
    </row>
    <row r="287" spans="1:19" s="156" customFormat="1" x14ac:dyDescent="0.2">
      <c r="A287" s="177"/>
      <c r="B287" s="183" t="s">
        <v>2987</v>
      </c>
      <c r="C287" s="321" t="s">
        <v>1487</v>
      </c>
      <c r="D287" s="188" t="s">
        <v>3028</v>
      </c>
      <c r="E287" s="188"/>
      <c r="F287" s="184" t="s">
        <v>3045</v>
      </c>
      <c r="G287" s="184"/>
      <c r="H287" s="184"/>
      <c r="I287" s="191"/>
      <c r="J287" s="183"/>
      <c r="K287" s="392"/>
      <c r="L287" s="183" t="s">
        <v>2963</v>
      </c>
      <c r="M287" s="184" t="s">
        <v>2376</v>
      </c>
      <c r="N287" s="391" t="s">
        <v>2620</v>
      </c>
      <c r="O287" s="183"/>
      <c r="P287" s="379"/>
      <c r="Q287" s="376"/>
      <c r="S287" s="372"/>
    </row>
    <row r="288" spans="1:19" s="156" customFormat="1" ht="15" x14ac:dyDescent="0.2">
      <c r="A288" s="177"/>
      <c r="B288" s="183" t="s">
        <v>2997</v>
      </c>
      <c r="C288" s="321" t="s">
        <v>1487</v>
      </c>
      <c r="D288" s="188" t="s">
        <v>3028</v>
      </c>
      <c r="E288" s="188"/>
      <c r="F288" s="184" t="s">
        <v>3046</v>
      </c>
      <c r="G288" s="184"/>
      <c r="H288" s="184"/>
      <c r="I288" s="191"/>
      <c r="J288" s="183"/>
      <c r="K288" s="392"/>
      <c r="L288" s="183" t="s">
        <v>2986</v>
      </c>
      <c r="M288" s="184"/>
      <c r="N288" s="391"/>
      <c r="O288" s="183"/>
      <c r="P288" s="382" t="s">
        <v>3012</v>
      </c>
      <c r="Q288" s="376"/>
      <c r="S288" s="372"/>
    </row>
    <row r="289" spans="1:19" s="156" customFormat="1" ht="15" x14ac:dyDescent="0.2">
      <c r="A289" s="177"/>
      <c r="B289" s="183" t="s">
        <v>3042</v>
      </c>
      <c r="C289" s="321" t="s">
        <v>1487</v>
      </c>
      <c r="D289" s="188" t="s">
        <v>3028</v>
      </c>
      <c r="E289" s="188"/>
      <c r="F289" s="184" t="s">
        <v>3041</v>
      </c>
      <c r="G289" s="184"/>
      <c r="H289" s="184"/>
      <c r="I289" s="191"/>
      <c r="J289" s="183"/>
      <c r="K289" s="392"/>
      <c r="L289" s="183" t="s">
        <v>3003</v>
      </c>
      <c r="M289" s="184" t="s">
        <v>3004</v>
      </c>
      <c r="N289" s="394" t="s">
        <v>3005</v>
      </c>
      <c r="O289" s="183"/>
      <c r="P289" s="382" t="s">
        <v>3013</v>
      </c>
      <c r="Q289" s="376">
        <v>9882340540602040</v>
      </c>
      <c r="R289" s="156" t="s">
        <v>3006</v>
      </c>
      <c r="S289" s="372">
        <v>49000000</v>
      </c>
    </row>
    <row r="290" spans="1:19" s="156" customFormat="1" ht="15" x14ac:dyDescent="0.25">
      <c r="A290" s="177"/>
      <c r="B290" s="183" t="s">
        <v>3002</v>
      </c>
      <c r="C290" s="321" t="s">
        <v>1487</v>
      </c>
      <c r="D290" s="188" t="s">
        <v>3028</v>
      </c>
      <c r="E290" s="188"/>
      <c r="F290" s="184" t="s">
        <v>3041</v>
      </c>
      <c r="G290" s="184"/>
      <c r="H290" s="184"/>
      <c r="I290" s="191"/>
      <c r="J290" s="183"/>
      <c r="K290" s="392"/>
      <c r="L290" s="183" t="s">
        <v>3003</v>
      </c>
      <c r="M290" s="184" t="s">
        <v>3004</v>
      </c>
      <c r="N290" s="394" t="s">
        <v>3005</v>
      </c>
      <c r="O290" s="183"/>
      <c r="P290" s="382" t="s">
        <v>3014</v>
      </c>
      <c r="Q290" s="376">
        <v>9882340540602030</v>
      </c>
      <c r="R290" s="395" t="s">
        <v>3007</v>
      </c>
      <c r="S290" s="372">
        <v>55000000</v>
      </c>
    </row>
    <row r="291" spans="1:19" s="156" customFormat="1" x14ac:dyDescent="0.2">
      <c r="A291" s="177"/>
      <c r="B291" s="183" t="s">
        <v>3029</v>
      </c>
      <c r="C291" s="321" t="s">
        <v>1486</v>
      </c>
      <c r="D291" s="188" t="s">
        <v>3028</v>
      </c>
      <c r="E291" s="188"/>
      <c r="F291" s="184" t="s">
        <v>3040</v>
      </c>
      <c r="G291" s="184"/>
      <c r="H291" s="184"/>
      <c r="I291" s="191" t="s">
        <v>3030</v>
      </c>
      <c r="J291" s="183"/>
      <c r="K291" s="402" t="s">
        <v>3031</v>
      </c>
      <c r="L291" s="183" t="s">
        <v>3034</v>
      </c>
      <c r="M291" s="184"/>
      <c r="N291" s="391"/>
      <c r="O291" s="183"/>
      <c r="P291" s="382"/>
      <c r="Q291" s="376"/>
      <c r="S291" s="372"/>
    </row>
    <row r="292" spans="1:19" s="156" customFormat="1" x14ac:dyDescent="0.2">
      <c r="A292" s="177"/>
      <c r="B292" s="183" t="s">
        <v>3032</v>
      </c>
      <c r="C292" s="321" t="s">
        <v>1486</v>
      </c>
      <c r="D292" s="188" t="s">
        <v>3028</v>
      </c>
      <c r="E292" s="188"/>
      <c r="F292" s="184" t="s">
        <v>3038</v>
      </c>
      <c r="G292" s="184"/>
      <c r="H292" s="184"/>
      <c r="I292" s="191"/>
      <c r="J292" s="183"/>
      <c r="K292" s="392"/>
      <c r="L292" s="183" t="s">
        <v>2990</v>
      </c>
      <c r="M292" s="184" t="s">
        <v>1614</v>
      </c>
      <c r="N292" s="391"/>
      <c r="O292" s="183"/>
      <c r="P292" s="382"/>
      <c r="Q292" s="376"/>
      <c r="S292" s="372"/>
    </row>
    <row r="293" spans="1:19" s="156" customFormat="1" x14ac:dyDescent="0.2">
      <c r="A293" s="177"/>
      <c r="B293" s="183" t="s">
        <v>3033</v>
      </c>
      <c r="C293" s="321" t="s">
        <v>1486</v>
      </c>
      <c r="D293" s="188" t="s">
        <v>3028</v>
      </c>
      <c r="E293" s="188"/>
      <c r="F293" s="184" t="s">
        <v>3039</v>
      </c>
      <c r="G293" s="184"/>
      <c r="H293" s="184"/>
      <c r="I293" s="191"/>
      <c r="J293" s="183"/>
      <c r="K293" s="392"/>
      <c r="L293" s="183" t="s">
        <v>2990</v>
      </c>
      <c r="M293" s="184" t="s">
        <v>1614</v>
      </c>
      <c r="N293" s="391"/>
      <c r="O293" s="183"/>
      <c r="P293" s="382"/>
      <c r="Q293" s="376"/>
      <c r="S293" s="372"/>
    </row>
    <row r="294" spans="1:19" s="156" customFormat="1" x14ac:dyDescent="0.2">
      <c r="A294" s="177"/>
      <c r="B294" s="183" t="s">
        <v>3037</v>
      </c>
      <c r="C294" s="321" t="s">
        <v>1486</v>
      </c>
      <c r="D294" s="188" t="s">
        <v>3028</v>
      </c>
      <c r="E294" s="188"/>
      <c r="F294" s="184"/>
      <c r="G294" s="184"/>
      <c r="H294" s="184"/>
      <c r="I294" s="191"/>
      <c r="J294" s="183"/>
      <c r="K294" s="392"/>
      <c r="L294" s="183"/>
      <c r="M294" s="184"/>
      <c r="N294" s="391"/>
      <c r="O294" s="183"/>
      <c r="P294" s="382"/>
      <c r="Q294" s="376"/>
      <c r="S294" s="372"/>
    </row>
    <row r="295" spans="1:19" s="156" customFormat="1" x14ac:dyDescent="0.2">
      <c r="A295" s="177"/>
      <c r="B295" s="183" t="s">
        <v>3053</v>
      </c>
      <c r="C295" s="321" t="s">
        <v>1486</v>
      </c>
      <c r="D295" s="188" t="s">
        <v>3028</v>
      </c>
      <c r="E295" s="188"/>
      <c r="F295" s="184" t="s">
        <v>2946</v>
      </c>
      <c r="G295" s="184"/>
      <c r="H295" s="184"/>
      <c r="I295" s="191"/>
      <c r="J295" s="183"/>
      <c r="K295" s="392"/>
      <c r="L295" s="183"/>
      <c r="M295" s="184"/>
      <c r="N295" s="391"/>
      <c r="O295" s="183"/>
      <c r="P295" s="381" t="s">
        <v>3036</v>
      </c>
      <c r="Q295" s="376"/>
      <c r="S295" s="372"/>
    </row>
    <row r="296" spans="1:19" s="156" customFormat="1" ht="15" x14ac:dyDescent="0.2">
      <c r="A296" s="177"/>
      <c r="B296" s="183" t="s">
        <v>3053</v>
      </c>
      <c r="C296" s="321" t="s">
        <v>1487</v>
      </c>
      <c r="D296" s="188" t="s">
        <v>3028</v>
      </c>
      <c r="E296" s="188"/>
      <c r="F296" s="184" t="s">
        <v>2946</v>
      </c>
      <c r="G296" s="184"/>
      <c r="H296" s="184"/>
      <c r="I296" s="191"/>
      <c r="J296" s="183"/>
      <c r="K296" s="392"/>
      <c r="L296" s="183"/>
      <c r="M296" s="184"/>
      <c r="N296" s="391"/>
      <c r="O296" s="183"/>
      <c r="P296" s="382" t="s">
        <v>3035</v>
      </c>
      <c r="Q296" s="376"/>
      <c r="S296" s="372"/>
    </row>
    <row r="297" spans="1:19" s="156" customFormat="1" x14ac:dyDescent="0.2">
      <c r="A297" s="177"/>
      <c r="B297" s="183" t="s">
        <v>3054</v>
      </c>
      <c r="C297" s="321" t="s">
        <v>1486</v>
      </c>
      <c r="D297" s="188" t="s">
        <v>3068</v>
      </c>
      <c r="E297" s="188"/>
      <c r="F297" s="184"/>
      <c r="G297" s="184"/>
      <c r="H297" s="184"/>
      <c r="I297" s="191"/>
      <c r="J297" s="183"/>
      <c r="K297" s="392"/>
      <c r="L297" s="183" t="s">
        <v>1137</v>
      </c>
      <c r="M297" s="184"/>
      <c r="N297" s="391"/>
      <c r="O297" s="183"/>
      <c r="P297" s="381" t="s">
        <v>3055</v>
      </c>
      <c r="Q297" s="376"/>
      <c r="S297" s="372"/>
    </row>
    <row r="298" spans="1:19" s="156" customFormat="1" ht="15" x14ac:dyDescent="0.2">
      <c r="A298" s="177"/>
      <c r="B298" s="183" t="s">
        <v>3054</v>
      </c>
      <c r="C298" s="321" t="s">
        <v>1487</v>
      </c>
      <c r="D298" s="188" t="s">
        <v>3068</v>
      </c>
      <c r="E298" s="188"/>
      <c r="F298" s="184" t="s">
        <v>3076</v>
      </c>
      <c r="G298" s="184"/>
      <c r="H298" s="184"/>
      <c r="I298" s="191"/>
      <c r="J298" s="183"/>
      <c r="K298" s="392"/>
      <c r="L298" s="183" t="s">
        <v>1137</v>
      </c>
      <c r="M298" s="184"/>
      <c r="N298" s="391"/>
      <c r="O298" s="183"/>
      <c r="P298" s="382" t="s">
        <v>3056</v>
      </c>
      <c r="Q298" s="376"/>
      <c r="S298" s="372"/>
    </row>
    <row r="299" spans="1:19" s="156" customFormat="1" x14ac:dyDescent="0.2">
      <c r="A299" s="177"/>
      <c r="B299" s="183" t="s">
        <v>3057</v>
      </c>
      <c r="C299" s="261" t="s">
        <v>1478</v>
      </c>
      <c r="D299" s="188" t="s">
        <v>3083</v>
      </c>
      <c r="E299" s="188"/>
      <c r="F299" s="184" t="s">
        <v>3075</v>
      </c>
      <c r="G299" s="184"/>
      <c r="H299" s="184"/>
      <c r="I299" s="191"/>
      <c r="J299" s="183"/>
      <c r="K299" s="392"/>
      <c r="L299" s="183" t="s">
        <v>2990</v>
      </c>
      <c r="M299" s="184" t="s">
        <v>1614</v>
      </c>
      <c r="N299" s="391"/>
      <c r="O299" s="183"/>
      <c r="P299" s="381" t="s">
        <v>3058</v>
      </c>
      <c r="Q299" s="376"/>
      <c r="S299" s="372"/>
    </row>
    <row r="300" spans="1:19" s="156" customFormat="1" ht="15" x14ac:dyDescent="0.2">
      <c r="A300" s="177"/>
      <c r="B300" s="183" t="s">
        <v>3081</v>
      </c>
      <c r="C300" s="261" t="s">
        <v>3102</v>
      </c>
      <c r="D300" s="188" t="s">
        <v>3083</v>
      </c>
      <c r="E300" s="188"/>
      <c r="F300" s="184" t="s">
        <v>3075</v>
      </c>
      <c r="G300" s="184"/>
      <c r="H300" s="184"/>
      <c r="I300" s="191"/>
      <c r="J300" s="183"/>
      <c r="K300" s="392"/>
      <c r="L300" s="183" t="s">
        <v>2990</v>
      </c>
      <c r="M300" s="184" t="s">
        <v>1614</v>
      </c>
      <c r="N300" s="391"/>
      <c r="O300" s="183"/>
      <c r="P300" s="382" t="s">
        <v>3059</v>
      </c>
      <c r="Q300" s="376"/>
      <c r="S300" s="372"/>
    </row>
    <row r="301" spans="1:19" s="156" customFormat="1" x14ac:dyDescent="0.2">
      <c r="A301" s="177"/>
      <c r="B301" s="183" t="s">
        <v>3060</v>
      </c>
      <c r="C301" s="321" t="s">
        <v>1486</v>
      </c>
      <c r="D301" s="188" t="s">
        <v>3028</v>
      </c>
      <c r="E301" s="188"/>
      <c r="F301" s="184"/>
      <c r="G301" s="184"/>
      <c r="H301" s="184"/>
      <c r="I301" s="191"/>
      <c r="J301" s="183"/>
      <c r="K301" s="392"/>
      <c r="L301" s="183" t="s">
        <v>3061</v>
      </c>
      <c r="M301" s="184"/>
      <c r="N301" s="391"/>
      <c r="O301" s="183"/>
      <c r="P301" s="379"/>
      <c r="Q301" s="376"/>
      <c r="S301" s="372"/>
    </row>
    <row r="302" spans="1:19" s="156" customFormat="1" x14ac:dyDescent="0.2">
      <c r="A302" s="177"/>
      <c r="B302" s="183" t="s">
        <v>3062</v>
      </c>
      <c r="C302" s="321" t="s">
        <v>1486</v>
      </c>
      <c r="D302" s="188" t="s">
        <v>3063</v>
      </c>
      <c r="E302" s="188"/>
      <c r="F302" s="184"/>
      <c r="G302" s="184"/>
      <c r="H302" s="184"/>
      <c r="I302" s="191"/>
      <c r="J302" s="183"/>
      <c r="K302" s="392"/>
      <c r="L302" s="183" t="s">
        <v>3065</v>
      </c>
      <c r="M302" s="184"/>
      <c r="N302" s="403" t="s">
        <v>3064</v>
      </c>
      <c r="O302" s="183"/>
      <c r="P302" s="381" t="s">
        <v>3066</v>
      </c>
      <c r="Q302" s="376"/>
      <c r="S302" s="372"/>
    </row>
    <row r="303" spans="1:19" s="156" customFormat="1" ht="15" x14ac:dyDescent="0.2">
      <c r="A303" s="177"/>
      <c r="B303" s="183" t="s">
        <v>3062</v>
      </c>
      <c r="C303" s="321" t="s">
        <v>1487</v>
      </c>
      <c r="D303" s="188" t="s">
        <v>3063</v>
      </c>
      <c r="E303" s="188"/>
      <c r="F303" s="184"/>
      <c r="G303" s="184"/>
      <c r="H303" s="184"/>
      <c r="I303" s="191"/>
      <c r="J303" s="183"/>
      <c r="K303" s="392"/>
      <c r="L303" s="183" t="s">
        <v>3065</v>
      </c>
      <c r="M303" s="184"/>
      <c r="N303" s="403" t="s">
        <v>3064</v>
      </c>
      <c r="O303" s="183"/>
      <c r="P303" s="382" t="s">
        <v>3067</v>
      </c>
      <c r="Q303" s="376"/>
      <c r="S303" s="372"/>
    </row>
    <row r="304" spans="1:19" s="156" customFormat="1" ht="25.5" x14ac:dyDescent="0.2">
      <c r="A304" s="177"/>
      <c r="B304" s="183" t="s">
        <v>2911</v>
      </c>
      <c r="C304" s="321" t="s">
        <v>1486</v>
      </c>
      <c r="D304" s="188" t="s">
        <v>2883</v>
      </c>
      <c r="E304" s="188" t="s">
        <v>3074</v>
      </c>
      <c r="F304" s="184"/>
      <c r="G304" s="184"/>
      <c r="H304" s="184"/>
      <c r="I304" s="191"/>
      <c r="J304" s="183"/>
      <c r="K304" s="392"/>
      <c r="L304" s="183" t="s">
        <v>2912</v>
      </c>
      <c r="M304" s="184"/>
      <c r="N304" s="391"/>
      <c r="O304" s="183"/>
      <c r="P304" s="381" t="s">
        <v>3072</v>
      </c>
      <c r="Q304" s="376"/>
      <c r="S304" s="372"/>
    </row>
    <row r="305" spans="1:19" s="156" customFormat="1" ht="25.5" x14ac:dyDescent="0.2">
      <c r="A305" s="177"/>
      <c r="B305" s="183" t="s">
        <v>2911</v>
      </c>
      <c r="C305" s="321" t="s">
        <v>1487</v>
      </c>
      <c r="D305" s="188" t="s">
        <v>2883</v>
      </c>
      <c r="E305" s="188" t="s">
        <v>3074</v>
      </c>
      <c r="F305" s="184"/>
      <c r="G305" s="184"/>
      <c r="H305" s="184"/>
      <c r="I305" s="191"/>
      <c r="J305" s="183"/>
      <c r="K305" s="392"/>
      <c r="L305" s="183" t="s">
        <v>2912</v>
      </c>
      <c r="M305" s="184"/>
      <c r="N305" s="391"/>
      <c r="O305" s="183"/>
      <c r="P305" s="382" t="s">
        <v>3090</v>
      </c>
      <c r="Q305" s="407" t="s">
        <v>3077</v>
      </c>
      <c r="R305" s="156" t="s">
        <v>3078</v>
      </c>
      <c r="S305" s="372"/>
    </row>
    <row r="306" spans="1:19" s="156" customFormat="1" x14ac:dyDescent="0.2">
      <c r="A306" s="177"/>
      <c r="B306" s="183" t="s">
        <v>3051</v>
      </c>
      <c r="C306" s="321" t="s">
        <v>1486</v>
      </c>
      <c r="D306" s="188" t="s">
        <v>3028</v>
      </c>
      <c r="E306" s="188"/>
      <c r="F306" s="184" t="s">
        <v>3052</v>
      </c>
      <c r="G306" s="184"/>
      <c r="H306" s="184"/>
      <c r="I306" s="191"/>
      <c r="J306" s="183"/>
      <c r="K306" s="392"/>
      <c r="L306" s="183" t="s">
        <v>3049</v>
      </c>
      <c r="M306" s="184"/>
      <c r="N306" s="391"/>
      <c r="O306" s="183"/>
      <c r="P306" s="381" t="s">
        <v>3108</v>
      </c>
      <c r="Q306" s="376"/>
      <c r="S306" s="372"/>
    </row>
    <row r="307" spans="1:19" s="156" customFormat="1" x14ac:dyDescent="0.2">
      <c r="A307" s="177"/>
      <c r="B307" s="183" t="s">
        <v>3069</v>
      </c>
      <c r="C307" s="321" t="s">
        <v>1486</v>
      </c>
      <c r="D307" s="188" t="s">
        <v>3063</v>
      </c>
      <c r="E307" s="188" t="s">
        <v>3073</v>
      </c>
      <c r="F307" s="184"/>
      <c r="G307" s="184"/>
      <c r="H307" s="184"/>
      <c r="I307" s="191"/>
      <c r="J307" s="183"/>
      <c r="K307" s="392"/>
      <c r="L307" s="183" t="s">
        <v>3070</v>
      </c>
      <c r="M307" s="184"/>
      <c r="N307" s="391"/>
      <c r="O307" s="183"/>
      <c r="P307" s="379"/>
      <c r="Q307" s="376"/>
      <c r="S307" s="372"/>
    </row>
    <row r="308" spans="1:19" s="156" customFormat="1" x14ac:dyDescent="0.2">
      <c r="A308" s="177"/>
      <c r="B308" s="404" t="s">
        <v>3071</v>
      </c>
      <c r="C308" s="321" t="s">
        <v>1486</v>
      </c>
      <c r="D308" s="188" t="s">
        <v>3063</v>
      </c>
      <c r="E308" s="188" t="s">
        <v>3079</v>
      </c>
      <c r="F308" s="184"/>
      <c r="G308" s="184"/>
      <c r="H308" s="184"/>
      <c r="I308" s="191"/>
      <c r="J308" s="183"/>
      <c r="K308" s="392"/>
      <c r="L308" s="183" t="s">
        <v>3061</v>
      </c>
      <c r="M308" s="184"/>
      <c r="N308" s="391"/>
      <c r="O308" s="183"/>
      <c r="P308" s="379"/>
      <c r="Q308" s="376"/>
      <c r="S308" s="372"/>
    </row>
    <row r="309" spans="1:19" s="156" customFormat="1" x14ac:dyDescent="0.2">
      <c r="A309" s="177"/>
      <c r="B309" s="183" t="s">
        <v>3080</v>
      </c>
      <c r="C309" s="321" t="s">
        <v>1486</v>
      </c>
      <c r="D309" s="188" t="s">
        <v>3099</v>
      </c>
      <c r="E309" s="188" t="s">
        <v>3098</v>
      </c>
      <c r="F309" s="184"/>
      <c r="G309" s="184"/>
      <c r="H309" s="184"/>
      <c r="I309" s="191"/>
      <c r="J309" s="183"/>
      <c r="K309" s="392"/>
      <c r="L309" s="183" t="s">
        <v>3061</v>
      </c>
      <c r="M309" s="184"/>
      <c r="N309" s="391"/>
      <c r="O309" s="183"/>
      <c r="P309" s="379"/>
      <c r="Q309" s="376"/>
      <c r="S309" s="372"/>
    </row>
    <row r="310" spans="1:19" s="156" customFormat="1" x14ac:dyDescent="0.2">
      <c r="A310" s="177"/>
      <c r="B310" s="183" t="s">
        <v>3082</v>
      </c>
      <c r="C310" s="261" t="s">
        <v>3102</v>
      </c>
      <c r="D310" s="188" t="s">
        <v>3083</v>
      </c>
      <c r="E310" s="188"/>
      <c r="F310" s="184"/>
      <c r="G310" s="184"/>
      <c r="H310" s="184"/>
      <c r="I310" s="191" t="s">
        <v>3084</v>
      </c>
      <c r="J310" s="183" t="s">
        <v>3085</v>
      </c>
      <c r="K310" s="392" t="s">
        <v>3086</v>
      </c>
      <c r="L310" s="183" t="s">
        <v>3096</v>
      </c>
      <c r="M310" s="184" t="s">
        <v>3087</v>
      </c>
      <c r="N310" s="408" t="s">
        <v>3088</v>
      </c>
      <c r="O310" s="183"/>
      <c r="P310" s="382" t="s">
        <v>3089</v>
      </c>
      <c r="Q310" s="376"/>
      <c r="S310" s="372"/>
    </row>
    <row r="311" spans="1:19" s="156" customFormat="1" ht="15" x14ac:dyDescent="0.25">
      <c r="A311" s="177"/>
      <c r="B311" s="183" t="s">
        <v>3092</v>
      </c>
      <c r="C311" s="321" t="s">
        <v>1487</v>
      </c>
      <c r="D311" s="188" t="s">
        <v>3083</v>
      </c>
      <c r="E311" s="188"/>
      <c r="F311" s="184"/>
      <c r="G311" s="184"/>
      <c r="H311" s="184"/>
      <c r="I311" s="191" t="s">
        <v>3093</v>
      </c>
      <c r="J311" s="183"/>
      <c r="K311" s="402" t="s">
        <v>3094</v>
      </c>
      <c r="L311" s="183" t="s">
        <v>3095</v>
      </c>
      <c r="M311" s="184" t="s">
        <v>2376</v>
      </c>
      <c r="N311" s="391" t="s">
        <v>2620</v>
      </c>
      <c r="O311" s="183"/>
      <c r="P311" s="409" t="s">
        <v>3091</v>
      </c>
      <c r="Q311" s="376"/>
      <c r="S311" s="372"/>
    </row>
    <row r="312" spans="1:19" s="156" customFormat="1" x14ac:dyDescent="0.2">
      <c r="A312" s="177"/>
      <c r="B312" s="183" t="s">
        <v>471</v>
      </c>
      <c r="C312" s="321" t="s">
        <v>1486</v>
      </c>
      <c r="D312" s="188"/>
      <c r="E312" s="188"/>
      <c r="F312" s="184"/>
      <c r="G312" s="184"/>
      <c r="H312" s="184"/>
      <c r="I312" s="191" t="s">
        <v>3100</v>
      </c>
      <c r="J312" s="183" t="s">
        <v>3101</v>
      </c>
      <c r="K312" s="392"/>
      <c r="L312" s="183"/>
      <c r="M312" s="184"/>
      <c r="N312" s="391"/>
      <c r="O312" s="183"/>
      <c r="P312" s="379"/>
      <c r="Q312" s="376"/>
      <c r="S312" s="372"/>
    </row>
    <row r="313" spans="1:19" s="156" customFormat="1" ht="25.5" x14ac:dyDescent="0.2">
      <c r="A313" s="177"/>
      <c r="B313" s="183" t="s">
        <v>3103</v>
      </c>
      <c r="C313" s="321" t="s">
        <v>1486</v>
      </c>
      <c r="D313" s="188"/>
      <c r="E313" s="188"/>
      <c r="F313" s="184"/>
      <c r="G313" s="184"/>
      <c r="H313" s="184"/>
      <c r="I313" s="191" t="s">
        <v>3104</v>
      </c>
      <c r="J313" s="183" t="s">
        <v>3105</v>
      </c>
      <c r="K313" s="402" t="s">
        <v>3106</v>
      </c>
      <c r="L313" s="183" t="s">
        <v>3107</v>
      </c>
      <c r="M313" s="184"/>
      <c r="N313" s="408"/>
      <c r="O313" s="183"/>
      <c r="P313" s="382"/>
      <c r="Q313" s="376"/>
      <c r="S313" s="372"/>
    </row>
    <row r="314" spans="1:19" s="156" customFormat="1" ht="38.25" x14ac:dyDescent="0.2">
      <c r="A314" s="177"/>
      <c r="B314" s="183" t="s">
        <v>3113</v>
      </c>
      <c r="C314" s="321" t="s">
        <v>1487</v>
      </c>
      <c r="D314" s="188" t="s">
        <v>3112</v>
      </c>
      <c r="E314" s="188"/>
      <c r="F314" s="184"/>
      <c r="G314" s="184"/>
      <c r="H314" s="184"/>
      <c r="I314" s="191"/>
      <c r="J314" s="183"/>
      <c r="K314" s="392"/>
      <c r="L314" s="183" t="s">
        <v>2936</v>
      </c>
      <c r="M314" s="184"/>
      <c r="N314" s="408"/>
      <c r="O314" s="183"/>
      <c r="P314" s="382" t="s">
        <v>3116</v>
      </c>
      <c r="Q314" s="376"/>
      <c r="S314" s="372"/>
    </row>
    <row r="315" spans="1:19" s="156" customFormat="1" ht="38.25" x14ac:dyDescent="0.2">
      <c r="A315" s="177"/>
      <c r="B315" s="178" t="s">
        <v>3114</v>
      </c>
      <c r="C315" s="321" t="s">
        <v>1487</v>
      </c>
      <c r="D315" s="188" t="s">
        <v>3112</v>
      </c>
      <c r="E315" s="188"/>
      <c r="F315" s="184"/>
      <c r="G315" s="184"/>
      <c r="H315" s="184"/>
      <c r="I315" s="191"/>
      <c r="J315" s="183"/>
      <c r="K315" s="392"/>
      <c r="L315" s="183" t="s">
        <v>3115</v>
      </c>
      <c r="M315" s="184"/>
      <c r="N315" s="408"/>
      <c r="O315" s="183"/>
      <c r="P315" s="382" t="s">
        <v>3117</v>
      </c>
      <c r="Q315" s="376"/>
      <c r="S315" s="372"/>
    </row>
    <row r="316" spans="1:19" s="156" customFormat="1" x14ac:dyDescent="0.2">
      <c r="A316" s="177"/>
      <c r="B316" s="183" t="s">
        <v>3118</v>
      </c>
      <c r="C316" s="321" t="s">
        <v>3260</v>
      </c>
      <c r="D316" s="188" t="s">
        <v>2883</v>
      </c>
      <c r="E316" s="188" t="s">
        <v>3261</v>
      </c>
      <c r="F316" s="184"/>
      <c r="G316" s="184"/>
      <c r="H316" s="184"/>
      <c r="I316" s="191" t="s">
        <v>3109</v>
      </c>
      <c r="J316" s="183" t="s">
        <v>3110</v>
      </c>
      <c r="K316" s="402" t="s">
        <v>3111</v>
      </c>
      <c r="L316" s="183" t="s">
        <v>2760</v>
      </c>
      <c r="M316" s="184" t="s">
        <v>1888</v>
      </c>
      <c r="N316" s="390" t="s">
        <v>2761</v>
      </c>
      <c r="O316" s="183"/>
      <c r="P316" s="381" t="s">
        <v>3119</v>
      </c>
      <c r="Q316" s="376"/>
      <c r="S316" s="372"/>
    </row>
    <row r="317" spans="1:19" s="156" customFormat="1" x14ac:dyDescent="0.2">
      <c r="A317" s="177"/>
      <c r="B317" s="183" t="s">
        <v>2895</v>
      </c>
      <c r="C317" s="321" t="s">
        <v>3260</v>
      </c>
      <c r="D317" s="188" t="s">
        <v>2883</v>
      </c>
      <c r="E317" s="188" t="s">
        <v>3261</v>
      </c>
      <c r="F317" s="184"/>
      <c r="G317" s="184"/>
      <c r="H317" s="184"/>
      <c r="I317" s="191" t="s">
        <v>3109</v>
      </c>
      <c r="J317" s="183" t="s">
        <v>3110</v>
      </c>
      <c r="K317" s="402" t="s">
        <v>3111</v>
      </c>
      <c r="L317" s="183" t="s">
        <v>2760</v>
      </c>
      <c r="M317" s="184" t="s">
        <v>1888</v>
      </c>
      <c r="N317" s="390" t="s">
        <v>2761</v>
      </c>
      <c r="O317" s="183"/>
      <c r="P317" s="381" t="s">
        <v>3120</v>
      </c>
      <c r="Q317" s="376"/>
      <c r="S317" s="372"/>
    </row>
    <row r="318" spans="1:19" s="156" customFormat="1" x14ac:dyDescent="0.2">
      <c r="A318" s="177"/>
      <c r="B318" s="183" t="s">
        <v>2972</v>
      </c>
      <c r="C318" s="321" t="s">
        <v>1487</v>
      </c>
      <c r="D318" s="188" t="s">
        <v>3121</v>
      </c>
      <c r="E318" s="188"/>
      <c r="F318" s="184"/>
      <c r="G318" s="184"/>
      <c r="H318" s="184"/>
      <c r="I318" s="191"/>
      <c r="J318" s="183"/>
      <c r="K318" s="392"/>
      <c r="L318" s="183" t="s">
        <v>3095</v>
      </c>
      <c r="M318" s="184" t="s">
        <v>2376</v>
      </c>
      <c r="N318" s="391" t="s">
        <v>2620</v>
      </c>
      <c r="O318" s="183"/>
      <c r="P318" s="382" t="s">
        <v>3122</v>
      </c>
      <c r="Q318" s="376"/>
      <c r="S318" s="372">
        <v>0</v>
      </c>
    </row>
    <row r="319" spans="1:19" s="156" customFormat="1" x14ac:dyDescent="0.2">
      <c r="A319" s="177"/>
      <c r="B319" s="183" t="s">
        <v>3123</v>
      </c>
      <c r="C319" s="321" t="s">
        <v>1486</v>
      </c>
      <c r="D319" s="188" t="s">
        <v>3124</v>
      </c>
      <c r="E319" s="188" t="s">
        <v>3257</v>
      </c>
      <c r="F319" s="184"/>
      <c r="G319" s="184"/>
      <c r="H319" s="184"/>
      <c r="I319" s="191" t="s">
        <v>3129</v>
      </c>
      <c r="J319" s="183" t="s">
        <v>3130</v>
      </c>
      <c r="K319" s="410" t="s">
        <v>3127</v>
      </c>
      <c r="L319" s="183" t="s">
        <v>919</v>
      </c>
      <c r="M319" s="184"/>
      <c r="N319" s="408"/>
      <c r="O319" s="183"/>
      <c r="P319" s="382"/>
      <c r="Q319" s="376"/>
      <c r="S319" s="372"/>
    </row>
    <row r="320" spans="1:19" s="156" customFormat="1" x14ac:dyDescent="0.2">
      <c r="A320" s="177"/>
      <c r="B320" s="183" t="s">
        <v>3131</v>
      </c>
      <c r="C320" s="321" t="s">
        <v>3260</v>
      </c>
      <c r="D320" s="188" t="s">
        <v>3124</v>
      </c>
      <c r="E320" s="188" t="s">
        <v>3258</v>
      </c>
      <c r="F320" s="184"/>
      <c r="G320" s="184"/>
      <c r="H320" s="184"/>
      <c r="I320" s="191" t="s">
        <v>3125</v>
      </c>
      <c r="J320" s="183" t="s">
        <v>3126</v>
      </c>
      <c r="K320" s="410" t="s">
        <v>3127</v>
      </c>
      <c r="L320" s="183" t="s">
        <v>3128</v>
      </c>
      <c r="M320" s="184"/>
      <c r="N320" s="408"/>
      <c r="O320" s="183"/>
      <c r="P320" s="381" t="s">
        <v>3132</v>
      </c>
      <c r="Q320" s="376"/>
      <c r="S320" s="372"/>
    </row>
    <row r="321" spans="1:19" s="156" customFormat="1" x14ac:dyDescent="0.2">
      <c r="A321" s="177"/>
      <c r="B321" s="183" t="s">
        <v>91</v>
      </c>
      <c r="C321" s="321" t="s">
        <v>3260</v>
      </c>
      <c r="D321" s="188" t="s">
        <v>3124</v>
      </c>
      <c r="E321" s="188" t="s">
        <v>3259</v>
      </c>
      <c r="F321" s="184"/>
      <c r="G321" s="184"/>
      <c r="H321" s="184"/>
      <c r="I321" s="191" t="s">
        <v>3133</v>
      </c>
      <c r="J321" s="183" t="s">
        <v>3134</v>
      </c>
      <c r="K321" s="402" t="s">
        <v>3135</v>
      </c>
      <c r="L321" s="183"/>
      <c r="M321" s="184"/>
      <c r="N321" s="408"/>
      <c r="O321" s="183"/>
      <c r="P321" s="381" t="s">
        <v>3136</v>
      </c>
      <c r="Q321" s="376"/>
      <c r="S321" s="372"/>
    </row>
    <row r="322" spans="1:19" s="156" customFormat="1" x14ac:dyDescent="0.2">
      <c r="A322" s="177"/>
      <c r="B322" s="183" t="s">
        <v>3251</v>
      </c>
      <c r="C322" s="321" t="s">
        <v>1487</v>
      </c>
      <c r="D322" s="188" t="s">
        <v>3252</v>
      </c>
      <c r="E322" s="188" t="s">
        <v>3272</v>
      </c>
      <c r="F322" s="184"/>
      <c r="G322" s="184"/>
      <c r="H322" s="184"/>
      <c r="I322" s="191"/>
      <c r="J322" s="183"/>
      <c r="K322" s="420" t="s">
        <v>3262</v>
      </c>
      <c r="L322" s="183"/>
      <c r="M322" s="184"/>
      <c r="N322" s="408"/>
      <c r="O322" s="183"/>
      <c r="P322" s="381"/>
      <c r="Q322" s="376"/>
      <c r="S322" s="372"/>
    </row>
    <row r="323" spans="1:19" s="156" customFormat="1" x14ac:dyDescent="0.2">
      <c r="A323" s="177"/>
      <c r="B323" s="183" t="s">
        <v>3254</v>
      </c>
      <c r="C323" s="321" t="s">
        <v>1487</v>
      </c>
      <c r="D323" s="188" t="s">
        <v>3252</v>
      </c>
      <c r="E323" s="188" t="s">
        <v>3253</v>
      </c>
      <c r="F323" s="184"/>
      <c r="G323" s="184"/>
      <c r="H323" s="184"/>
      <c r="I323" s="191"/>
      <c r="J323" s="183"/>
      <c r="K323" s="420" t="s">
        <v>3255</v>
      </c>
      <c r="L323" s="183"/>
      <c r="M323" s="184"/>
      <c r="N323" s="408"/>
      <c r="O323" s="183"/>
      <c r="P323" s="381"/>
      <c r="Q323" s="376"/>
      <c r="S323" s="372"/>
    </row>
    <row r="324" spans="1:19" s="156" customFormat="1" x14ac:dyDescent="0.2">
      <c r="A324" s="177"/>
      <c r="B324" s="183" t="s">
        <v>3256</v>
      </c>
      <c r="C324" s="321" t="s">
        <v>1486</v>
      </c>
      <c r="D324" s="188" t="s">
        <v>3252</v>
      </c>
      <c r="E324" s="188"/>
      <c r="F324" s="184"/>
      <c r="G324" s="184"/>
      <c r="H324" s="184"/>
      <c r="I324" s="191"/>
      <c r="J324" s="183"/>
      <c r="K324" s="402"/>
      <c r="L324" s="183"/>
      <c r="M324" s="184"/>
      <c r="N324" s="408"/>
      <c r="O324" s="183"/>
      <c r="P324" s="381"/>
      <c r="Q324" s="376"/>
      <c r="S324" s="372"/>
    </row>
    <row r="325" spans="1:19" s="156" customFormat="1" x14ac:dyDescent="0.2">
      <c r="A325" s="177"/>
      <c r="B325" s="183" t="s">
        <v>3256</v>
      </c>
      <c r="C325" s="321" t="s">
        <v>1487</v>
      </c>
      <c r="D325" s="188" t="s">
        <v>3252</v>
      </c>
      <c r="E325" s="188"/>
      <c r="F325" s="184"/>
      <c r="G325" s="184"/>
      <c r="H325" s="184"/>
      <c r="I325" s="191"/>
      <c r="J325" s="183"/>
      <c r="K325" s="402"/>
      <c r="L325" s="183"/>
      <c r="M325" s="184"/>
      <c r="N325" s="408"/>
      <c r="O325" s="183"/>
      <c r="P325" s="381"/>
      <c r="Q325" s="376"/>
      <c r="S325" s="372"/>
    </row>
    <row r="326" spans="1:19" s="156" customFormat="1" x14ac:dyDescent="0.2">
      <c r="A326" s="177"/>
      <c r="B326" s="183" t="s">
        <v>3273</v>
      </c>
      <c r="C326" s="321" t="s">
        <v>1486</v>
      </c>
      <c r="D326" s="188" t="s">
        <v>3274</v>
      </c>
      <c r="E326" s="188"/>
      <c r="F326" s="184"/>
      <c r="G326" s="184"/>
      <c r="H326" s="184"/>
      <c r="I326" s="191"/>
      <c r="J326" s="183"/>
      <c r="K326" s="402"/>
      <c r="L326" s="183"/>
      <c r="M326" s="184" t="s">
        <v>3276</v>
      </c>
      <c r="N326" s="403" t="s">
        <v>3275</v>
      </c>
      <c r="O326" s="183"/>
      <c r="P326" s="381" t="s">
        <v>3277</v>
      </c>
      <c r="Q326" s="376"/>
      <c r="S326" s="372"/>
    </row>
    <row r="327" spans="1:19" s="156" customFormat="1" x14ac:dyDescent="0.2">
      <c r="A327" s="177"/>
      <c r="B327" s="183" t="s">
        <v>3278</v>
      </c>
      <c r="C327" s="321" t="s">
        <v>1487</v>
      </c>
      <c r="D327" s="188" t="s">
        <v>3274</v>
      </c>
      <c r="E327" s="188"/>
      <c r="F327" s="184"/>
      <c r="G327" s="184"/>
      <c r="H327" s="184"/>
      <c r="I327" s="191"/>
      <c r="J327" s="183"/>
      <c r="K327" s="402"/>
      <c r="L327" s="183"/>
      <c r="M327" s="184" t="s">
        <v>3276</v>
      </c>
      <c r="N327" s="403" t="s">
        <v>3275</v>
      </c>
      <c r="O327" s="183"/>
      <c r="P327" s="382" t="s">
        <v>3279</v>
      </c>
      <c r="Q327" s="376"/>
      <c r="S327" s="372"/>
    </row>
    <row r="328" spans="1:19" s="156" customFormat="1" x14ac:dyDescent="0.2">
      <c r="A328" s="177"/>
      <c r="B328" s="183" t="s">
        <v>3280</v>
      </c>
      <c r="C328" s="321" t="s">
        <v>1486</v>
      </c>
      <c r="D328" s="188" t="s">
        <v>3282</v>
      </c>
      <c r="E328" s="188"/>
      <c r="F328" s="184"/>
      <c r="G328" s="184"/>
      <c r="H328" s="184"/>
      <c r="I328" s="191"/>
      <c r="J328" s="183"/>
      <c r="K328" s="402"/>
      <c r="L328" s="183" t="s">
        <v>3283</v>
      </c>
      <c r="M328" s="184"/>
      <c r="N328" s="408"/>
      <c r="O328" s="183"/>
      <c r="P328" s="381"/>
      <c r="Q328" s="376"/>
      <c r="S328" s="372"/>
    </row>
    <row r="329" spans="1:19" s="156" customFormat="1" x14ac:dyDescent="0.2">
      <c r="A329" s="177"/>
      <c r="B329" s="183" t="s">
        <v>3284</v>
      </c>
      <c r="C329" s="321" t="s">
        <v>1486</v>
      </c>
      <c r="D329" s="188" t="s">
        <v>3285</v>
      </c>
      <c r="E329" s="188"/>
      <c r="F329" s="184"/>
      <c r="G329" s="184"/>
      <c r="H329" s="184"/>
      <c r="I329" s="191"/>
      <c r="J329" s="183"/>
      <c r="K329" s="402"/>
      <c r="L329" s="183" t="s">
        <v>3286</v>
      </c>
      <c r="M329" s="184"/>
      <c r="N329" s="408"/>
      <c r="O329" s="183"/>
      <c r="P329" s="381"/>
      <c r="Q329" s="376"/>
      <c r="S329" s="372"/>
    </row>
    <row r="330" spans="1:19" s="156" customFormat="1" x14ac:dyDescent="0.2">
      <c r="A330" s="177"/>
      <c r="B330" s="183" t="s">
        <v>3287</v>
      </c>
      <c r="C330" s="321" t="s">
        <v>1486</v>
      </c>
      <c r="D330" s="188" t="s">
        <v>3281</v>
      </c>
      <c r="E330" s="188"/>
      <c r="F330" s="184"/>
      <c r="G330" s="184"/>
      <c r="H330" s="184"/>
      <c r="I330" s="191"/>
      <c r="J330" s="183"/>
      <c r="K330" s="402"/>
      <c r="L330" s="183" t="s">
        <v>3288</v>
      </c>
      <c r="M330" s="184"/>
      <c r="N330" s="408"/>
      <c r="O330" s="183"/>
      <c r="P330" s="381"/>
      <c r="Q330" s="376"/>
      <c r="S330" s="372"/>
    </row>
    <row r="331" spans="1:19" s="156" customFormat="1" ht="25.5" x14ac:dyDescent="0.2">
      <c r="A331" s="177"/>
      <c r="B331" s="183" t="s">
        <v>3352</v>
      </c>
      <c r="C331" s="321" t="s">
        <v>1486</v>
      </c>
      <c r="D331" s="188">
        <v>42478</v>
      </c>
      <c r="E331" s="188"/>
      <c r="F331" s="184"/>
      <c r="G331" s="184"/>
      <c r="H331" s="184"/>
      <c r="I331" s="191" t="s">
        <v>3353</v>
      </c>
      <c r="J331" s="183" t="s">
        <v>3354</v>
      </c>
      <c r="K331" s="402" t="s">
        <v>3355</v>
      </c>
      <c r="L331" s="183"/>
      <c r="M331" s="184"/>
      <c r="N331" s="408"/>
      <c r="O331" s="183"/>
      <c r="P331" s="381"/>
      <c r="Q331" s="376"/>
      <c r="S331" s="372"/>
    </row>
    <row r="332" spans="1:19" s="156" customFormat="1" x14ac:dyDescent="0.2">
      <c r="A332" s="177"/>
      <c r="B332" s="183" t="s">
        <v>3356</v>
      </c>
      <c r="C332" s="321" t="s">
        <v>1486</v>
      </c>
      <c r="D332" s="188">
        <v>42478</v>
      </c>
      <c r="E332" s="188"/>
      <c r="F332" s="184"/>
      <c r="G332" s="184"/>
      <c r="H332" s="184"/>
      <c r="I332" s="191" t="s">
        <v>3357</v>
      </c>
      <c r="J332" s="183" t="s">
        <v>3358</v>
      </c>
      <c r="K332" s="402"/>
      <c r="L332" s="183"/>
      <c r="M332" s="184"/>
      <c r="N332" s="408"/>
      <c r="O332" s="183"/>
      <c r="P332" s="381"/>
      <c r="Q332" s="376"/>
      <c r="S332" s="372"/>
    </row>
    <row r="333" spans="1:19" s="156" customFormat="1" x14ac:dyDescent="0.2">
      <c r="A333" s="177"/>
      <c r="B333" s="183"/>
      <c r="C333" s="321"/>
      <c r="D333" s="188"/>
      <c r="E333" s="188"/>
      <c r="F333" s="184"/>
      <c r="G333" s="184"/>
      <c r="H333" s="184"/>
      <c r="I333" s="191"/>
      <c r="J333" s="183"/>
      <c r="K333" s="402"/>
      <c r="L333" s="183"/>
      <c r="M333" s="184"/>
      <c r="N333" s="408"/>
      <c r="O333" s="183"/>
      <c r="P333" s="381"/>
      <c r="Q333" s="376"/>
      <c r="S333" s="372"/>
    </row>
    <row r="334" spans="1:19" s="156" customFormat="1" x14ac:dyDescent="0.2">
      <c r="A334" s="177"/>
      <c r="B334" s="183"/>
      <c r="C334" s="321"/>
      <c r="D334" s="188"/>
      <c r="E334" s="188"/>
      <c r="F334" s="184"/>
      <c r="G334" s="184"/>
      <c r="H334" s="184"/>
      <c r="I334" s="191"/>
      <c r="J334" s="183"/>
      <c r="K334" s="402"/>
      <c r="L334" s="183"/>
      <c r="M334" s="184"/>
      <c r="N334" s="408"/>
      <c r="O334" s="183"/>
      <c r="P334" s="381"/>
      <c r="Q334" s="376"/>
      <c r="S334" s="372"/>
    </row>
    <row r="335" spans="1:19" s="156" customFormat="1" x14ac:dyDescent="0.2">
      <c r="A335" s="177"/>
      <c r="B335" s="183"/>
      <c r="C335" s="321"/>
      <c r="D335" s="188"/>
      <c r="E335" s="188"/>
      <c r="F335" s="184"/>
      <c r="G335" s="184"/>
      <c r="H335" s="184"/>
      <c r="I335" s="191"/>
      <c r="J335" s="183"/>
      <c r="K335" s="402"/>
      <c r="L335" s="183"/>
      <c r="M335" s="184"/>
      <c r="N335" s="408"/>
      <c r="O335" s="183"/>
      <c r="P335" s="381"/>
      <c r="Q335" s="376"/>
      <c r="S335" s="372"/>
    </row>
    <row r="336" spans="1:19" s="156" customFormat="1" x14ac:dyDescent="0.2">
      <c r="A336" s="177"/>
      <c r="B336" s="183"/>
      <c r="C336" s="321"/>
      <c r="D336" s="188"/>
      <c r="E336" s="188"/>
      <c r="F336" s="184"/>
      <c r="G336" s="184"/>
      <c r="H336" s="184"/>
      <c r="I336" s="191"/>
      <c r="J336" s="183"/>
      <c r="K336" s="402"/>
      <c r="L336" s="183"/>
      <c r="M336" s="184"/>
      <c r="N336" s="408"/>
      <c r="O336" s="183"/>
      <c r="P336" s="381"/>
      <c r="Q336" s="376"/>
      <c r="S336" s="372"/>
    </row>
    <row r="337" spans="1:19" s="156" customFormat="1" x14ac:dyDescent="0.2">
      <c r="A337" s="177"/>
      <c r="B337" s="183"/>
      <c r="C337" s="321"/>
      <c r="D337" s="188"/>
      <c r="E337" s="188"/>
      <c r="F337" s="184"/>
      <c r="G337" s="184"/>
      <c r="H337" s="184"/>
      <c r="I337" s="191"/>
      <c r="J337" s="183"/>
      <c r="K337" s="402"/>
      <c r="L337" s="183"/>
      <c r="M337" s="184"/>
      <c r="N337" s="408"/>
      <c r="O337" s="183"/>
      <c r="P337" s="381"/>
      <c r="Q337" s="376"/>
      <c r="S337" s="372"/>
    </row>
    <row r="338" spans="1:19" s="156" customFormat="1" x14ac:dyDescent="0.2">
      <c r="A338" s="177"/>
      <c r="B338" s="183"/>
      <c r="C338" s="321"/>
      <c r="D338" s="188"/>
      <c r="E338" s="188"/>
      <c r="F338" s="184"/>
      <c r="G338" s="184"/>
      <c r="H338" s="184"/>
      <c r="I338" s="191"/>
      <c r="J338" s="183"/>
      <c r="K338" s="402"/>
      <c r="L338" s="183"/>
      <c r="M338" s="184"/>
      <c r="N338" s="408"/>
      <c r="O338" s="183"/>
      <c r="P338" s="381"/>
      <c r="Q338" s="376"/>
      <c r="S338" s="372"/>
    </row>
    <row r="339" spans="1:19" s="156" customFormat="1" x14ac:dyDescent="0.2">
      <c r="A339" s="177"/>
      <c r="B339" s="183"/>
      <c r="C339" s="321"/>
      <c r="D339" s="188"/>
      <c r="E339" s="188"/>
      <c r="F339" s="184"/>
      <c r="G339" s="184"/>
      <c r="H339" s="184"/>
      <c r="I339" s="191"/>
      <c r="J339" s="183"/>
      <c r="K339" s="402"/>
      <c r="L339" s="183"/>
      <c r="M339" s="184"/>
      <c r="N339" s="408"/>
      <c r="O339" s="183"/>
      <c r="P339" s="381"/>
      <c r="Q339" s="376"/>
      <c r="S339" s="372"/>
    </row>
    <row r="340" spans="1:19" s="156" customFormat="1" x14ac:dyDescent="0.2">
      <c r="A340" s="177"/>
      <c r="B340" s="183"/>
      <c r="C340" s="321"/>
      <c r="D340" s="188"/>
      <c r="E340" s="188"/>
      <c r="F340" s="184"/>
      <c r="G340" s="184"/>
      <c r="H340" s="184"/>
      <c r="I340" s="191"/>
      <c r="J340" s="183"/>
      <c r="K340" s="402"/>
      <c r="L340" s="183"/>
      <c r="M340" s="184"/>
      <c r="N340" s="408"/>
      <c r="O340" s="183"/>
      <c r="P340" s="381"/>
      <c r="Q340" s="376"/>
      <c r="S340" s="372"/>
    </row>
    <row r="341" spans="1:19" s="156" customFormat="1" x14ac:dyDescent="0.2">
      <c r="A341" s="177"/>
      <c r="B341" s="183"/>
      <c r="C341" s="321"/>
      <c r="D341" s="188"/>
      <c r="E341" s="188"/>
      <c r="F341" s="184"/>
      <c r="G341" s="184"/>
      <c r="H341" s="184"/>
      <c r="I341" s="191"/>
      <c r="J341" s="183"/>
      <c r="K341" s="402"/>
      <c r="L341" s="183"/>
      <c r="M341" s="184"/>
      <c r="N341" s="408"/>
      <c r="O341" s="183"/>
      <c r="P341" s="381"/>
      <c r="Q341" s="376"/>
      <c r="S341" s="372"/>
    </row>
    <row r="342" spans="1:19" s="156" customFormat="1" x14ac:dyDescent="0.2">
      <c r="A342" s="177"/>
      <c r="B342" s="183"/>
      <c r="C342" s="321"/>
      <c r="D342" s="188"/>
      <c r="E342" s="188"/>
      <c r="F342" s="184"/>
      <c r="G342" s="184"/>
      <c r="H342" s="184"/>
      <c r="I342" s="191"/>
      <c r="J342" s="183"/>
      <c r="K342" s="402"/>
      <c r="L342" s="183"/>
      <c r="M342" s="184"/>
      <c r="N342" s="408"/>
      <c r="O342" s="183"/>
      <c r="P342" s="381"/>
      <c r="Q342" s="376"/>
      <c r="S342" s="372"/>
    </row>
    <row r="343" spans="1:19" s="156" customFormat="1" x14ac:dyDescent="0.2">
      <c r="A343" s="177"/>
      <c r="B343" s="183"/>
      <c r="C343" s="321"/>
      <c r="D343" s="188"/>
      <c r="E343" s="188"/>
      <c r="F343" s="184"/>
      <c r="G343" s="184"/>
      <c r="H343" s="184"/>
      <c r="I343" s="191"/>
      <c r="J343" s="183"/>
      <c r="K343" s="392"/>
      <c r="L343" s="183"/>
      <c r="M343" s="184"/>
      <c r="N343" s="391"/>
      <c r="O343" s="183"/>
      <c r="P343" s="379"/>
      <c r="Q343" s="376"/>
      <c r="S343" s="372"/>
    </row>
    <row r="344" spans="1:19" s="156" customFormat="1" x14ac:dyDescent="0.2">
      <c r="A344" s="177"/>
      <c r="B344" s="185"/>
      <c r="C344" s="185"/>
      <c r="D344" s="185"/>
      <c r="E344" s="224"/>
      <c r="F344" s="187"/>
      <c r="G344" s="187"/>
      <c r="H344" s="187"/>
      <c r="I344" s="225"/>
      <c r="J344" s="186"/>
      <c r="K344" s="396"/>
      <c r="L344" s="186"/>
      <c r="M344" s="186"/>
      <c r="N344" s="397"/>
      <c r="O344" s="186"/>
      <c r="P344" s="379"/>
      <c r="Q344" s="376"/>
      <c r="S344" s="372"/>
    </row>
    <row r="345" spans="1:19" s="155" customFormat="1" x14ac:dyDescent="0.2">
      <c r="A345" s="251"/>
      <c r="B345" s="252"/>
      <c r="C345" s="251"/>
      <c r="D345" s="251"/>
      <c r="E345" s="253"/>
      <c r="I345" s="254"/>
      <c r="J345" s="252"/>
      <c r="K345" s="398"/>
      <c r="L345" s="252"/>
      <c r="N345" s="399"/>
      <c r="O345" s="252"/>
      <c r="P345" s="379"/>
      <c r="Q345" s="376"/>
      <c r="S345" s="373"/>
    </row>
    <row r="346" spans="1:19" s="155" customFormat="1" x14ac:dyDescent="0.2">
      <c r="A346" s="251"/>
      <c r="B346" s="252"/>
      <c r="C346" s="251"/>
      <c r="D346" s="251"/>
      <c r="E346" s="253"/>
      <c r="I346" s="254"/>
      <c r="J346" s="252"/>
      <c r="K346" s="399"/>
      <c r="L346" s="252"/>
      <c r="N346" s="399"/>
      <c r="O346" s="252"/>
      <c r="P346" s="379"/>
      <c r="Q346" s="376"/>
      <c r="S346" s="373"/>
    </row>
    <row r="347" spans="1:19" s="155" customFormat="1" x14ac:dyDescent="0.2">
      <c r="A347" s="251"/>
      <c r="B347" s="252"/>
      <c r="C347" s="251"/>
      <c r="D347" s="251"/>
      <c r="E347" s="253"/>
      <c r="I347" s="254"/>
      <c r="J347" s="252"/>
      <c r="K347" s="398"/>
      <c r="L347" s="252"/>
      <c r="N347" s="399"/>
      <c r="O347" s="252"/>
      <c r="P347" s="379"/>
      <c r="Q347" s="376"/>
      <c r="S347" s="373"/>
    </row>
    <row r="355" spans="1:21" ht="31.5" x14ac:dyDescent="0.5">
      <c r="A355" s="171"/>
      <c r="B355" s="171"/>
      <c r="C355" s="171"/>
      <c r="D355" s="171"/>
      <c r="E355" s="171"/>
      <c r="I355" s="171"/>
      <c r="L355" s="171"/>
      <c r="O355" s="171"/>
      <c r="P355" s="171"/>
      <c r="Q355" s="406"/>
      <c r="S355" s="476">
        <f>SUM(S255:S354)</f>
        <v>1046972250</v>
      </c>
      <c r="T355" s="476"/>
      <c r="U355" s="476"/>
    </row>
    <row r="375" spans="1:19" x14ac:dyDescent="0.2">
      <c r="A375" s="171"/>
      <c r="B375" s="171"/>
      <c r="C375" s="171"/>
      <c r="D375" s="400" t="s">
        <v>1917</v>
      </c>
      <c r="E375" s="171"/>
      <c r="I375" s="171"/>
      <c r="L375" s="171"/>
      <c r="O375" s="171"/>
      <c r="P375" s="171"/>
      <c r="Q375" s="406"/>
      <c r="S375" s="171"/>
    </row>
  </sheetData>
  <mergeCells count="14">
    <mergeCell ref="S355:U355"/>
    <mergeCell ref="S3:S4"/>
    <mergeCell ref="Q3:R4"/>
    <mergeCell ref="P3:P4"/>
    <mergeCell ref="O3:O4"/>
    <mergeCell ref="A1:N1"/>
    <mergeCell ref="A3:A4"/>
    <mergeCell ref="B3:B4"/>
    <mergeCell ref="C3:C4"/>
    <mergeCell ref="E3:E4"/>
    <mergeCell ref="F3:H3"/>
    <mergeCell ref="I3:K3"/>
    <mergeCell ref="L3:N3"/>
    <mergeCell ref="D3:D4"/>
  </mergeCells>
  <hyperlinks>
    <hyperlink ref="K7" r:id="rId1"/>
    <hyperlink ref="N8" r:id="rId2"/>
    <hyperlink ref="N9" r:id="rId3"/>
    <hyperlink ref="N7" r:id="rId4"/>
    <hyperlink ref="N14" r:id="rId5"/>
    <hyperlink ref="N15" r:id="rId6"/>
    <hyperlink ref="N16" r:id="rId7"/>
    <hyperlink ref="K22" r:id="rId8"/>
    <hyperlink ref="K23" r:id="rId9"/>
    <hyperlink ref="N25" r:id="rId10"/>
    <hyperlink ref="K32" r:id="rId11"/>
    <hyperlink ref="N32" r:id="rId12"/>
    <hyperlink ref="N33" r:id="rId13"/>
    <hyperlink ref="N34" r:id="rId14"/>
    <hyperlink ref="N36" r:id="rId15"/>
    <hyperlink ref="N44" r:id="rId16"/>
    <hyperlink ref="N45" r:id="rId17"/>
    <hyperlink ref="K63" r:id="rId18"/>
    <hyperlink ref="K61" r:id="rId19"/>
    <hyperlink ref="N79" r:id="rId20"/>
    <hyperlink ref="N80" r:id="rId21"/>
    <hyperlink ref="N94" r:id="rId22"/>
    <hyperlink ref="N95" r:id="rId23"/>
    <hyperlink ref="N111" r:id="rId24"/>
    <hyperlink ref="N112" r:id="rId25"/>
    <hyperlink ref="N127" r:id="rId26"/>
    <hyperlink ref="N128" r:id="rId27"/>
    <hyperlink ref="N129" r:id="rId28"/>
    <hyperlink ref="N126" r:id="rId29"/>
    <hyperlink ref="K130" r:id="rId30"/>
    <hyperlink ref="N132" r:id="rId31"/>
    <hyperlink ref="N134" r:id="rId32"/>
    <hyperlink ref="N135" r:id="rId33"/>
    <hyperlink ref="N136" r:id="rId34"/>
    <hyperlink ref="N142" r:id="rId35"/>
    <hyperlink ref="N143" r:id="rId36"/>
    <hyperlink ref="N144" r:id="rId37"/>
    <hyperlink ref="I147" r:id="rId38" display="mailto:rana@hs-koblenz.de"/>
    <hyperlink ref="K147" r:id="rId39"/>
    <hyperlink ref="K148" r:id="rId40"/>
    <hyperlink ref="K149" r:id="rId41"/>
    <hyperlink ref="N149" r:id="rId42"/>
    <hyperlink ref="N157" r:id="rId43"/>
    <hyperlink ref="K131" r:id="rId44"/>
    <hyperlink ref="N158" r:id="rId45"/>
    <hyperlink ref="N167" r:id="rId46"/>
    <hyperlink ref="K180" r:id="rId47"/>
    <hyperlink ref="K181" r:id="rId48"/>
    <hyperlink ref="N190" r:id="rId49"/>
    <hyperlink ref="K192" r:id="rId50"/>
    <hyperlink ref="N195" r:id="rId51" display="mailto:lestari.manggong@mail.unpad.ac.id"/>
    <hyperlink ref="K196" r:id="rId52"/>
    <hyperlink ref="K197" r:id="rId53"/>
    <hyperlink ref="K198" r:id="rId54"/>
    <hyperlink ref="K200" r:id="rId55"/>
    <hyperlink ref="N202" r:id="rId56"/>
    <hyperlink ref="N203" r:id="rId57"/>
    <hyperlink ref="N205" r:id="rId58"/>
    <hyperlink ref="K206" r:id="rId59"/>
    <hyperlink ref="K207" r:id="rId60"/>
    <hyperlink ref="K208" r:id="rId61"/>
    <hyperlink ref="K195" r:id="rId62"/>
    <hyperlink ref="K209" r:id="rId63"/>
    <hyperlink ref="K210" r:id="rId64"/>
    <hyperlink ref="K214" r:id="rId65"/>
    <hyperlink ref="K215" r:id="rId66"/>
    <hyperlink ref="K216" r:id="rId67"/>
    <hyperlink ref="K217" r:id="rId68" display="bbo_prodisfm@yahoo.com"/>
    <hyperlink ref="N217" r:id="rId69"/>
    <hyperlink ref="K222" r:id="rId70"/>
    <hyperlink ref="K229" r:id="rId71"/>
    <hyperlink ref="N229" r:id="rId72"/>
    <hyperlink ref="K236" r:id="rId73"/>
    <hyperlink ref="K247" r:id="rId74"/>
    <hyperlink ref="K246" r:id="rId75"/>
    <hyperlink ref="K248" r:id="rId76"/>
    <hyperlink ref="K264" r:id="rId77"/>
    <hyperlink ref="N264" r:id="rId78"/>
    <hyperlink ref="N265" r:id="rId79"/>
    <hyperlink ref="K271" r:id="rId80"/>
    <hyperlink ref="N272" r:id="rId81"/>
    <hyperlink ref="N273" r:id="rId82"/>
    <hyperlink ref="K266" r:id="rId83"/>
    <hyperlink ref="N274" r:id="rId84"/>
    <hyperlink ref="N275" r:id="rId85"/>
    <hyperlink ref="N287" r:id="rId86"/>
    <hyperlink ref="N282" r:id="rId87"/>
    <hyperlink ref="N283" r:id="rId88"/>
    <hyperlink ref="N290" r:id="rId89" display="mailto:susanto1971@gmail.com"/>
    <hyperlink ref="N289" r:id="rId90" display="mailto:susanto1971@gmail.com"/>
    <hyperlink ref="K291" r:id="rId91"/>
    <hyperlink ref="N310" r:id="rId92"/>
    <hyperlink ref="K311" r:id="rId93"/>
    <hyperlink ref="K313" r:id="rId94"/>
    <hyperlink ref="K249" r:id="rId95"/>
    <hyperlink ref="K250" r:id="rId96"/>
    <hyperlink ref="K316" r:id="rId97"/>
    <hyperlink ref="K317" r:id="rId98"/>
    <hyperlink ref="N311" r:id="rId99"/>
    <hyperlink ref="N318" r:id="rId100"/>
    <hyperlink ref="K319" r:id="rId101"/>
    <hyperlink ref="K320" r:id="rId102"/>
    <hyperlink ref="K321" r:id="rId103"/>
    <hyperlink ref="K323" r:id="rId104"/>
    <hyperlink ref="K322" r:id="rId105" display="Cut@jtd.co.id "/>
    <hyperlink ref="K331" r:id="rId106" display="jamhur2002@yahoo.com"/>
  </hyperlinks>
  <pageMargins left="0.82677165354330717" right="0.23622047244094491" top="0.74803149606299213" bottom="0.74803149606299213" header="0.31496062992125984" footer="0.31496062992125984"/>
  <pageSetup paperSize="5" scale="70" orientation="landscape" horizontalDpi="4294967293" r:id="rId107"/>
  <drawing r:id="rId10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Permohonan WR 3</vt:lpstr>
      <vt:lpstr>Yang Sudah Tidak Berlaku</vt:lpstr>
      <vt:lpstr>00 Lembaga Pemerintah</vt:lpstr>
      <vt:lpstr>01 Swasta-LSM</vt:lpstr>
      <vt:lpstr>02 Perguruan Tinggi</vt:lpstr>
      <vt:lpstr>03 Perusahaan</vt:lpstr>
      <vt:lpstr>04 Lain-Lain</vt:lpstr>
      <vt:lpstr>Rekap</vt:lpstr>
      <vt:lpstr>dATA </vt:lpstr>
      <vt:lpstr>Sheet1</vt:lpstr>
      <vt:lpstr>'00 Lembaga Pemerintah'!Print_Titles</vt:lpstr>
      <vt:lpstr>'02 Perguruan Tinggi'!Print_Titles</vt:lpstr>
      <vt:lpstr>'03 Perusahaan'!Print_Titles</vt:lpstr>
      <vt:lpstr>'04 Lain-Lain'!Print_Titles</vt:lpstr>
      <vt:lpstr>'dATA '!Print_Titles</vt:lpstr>
      <vt:lpstr>'Permohonan WR 3'!Print_Titles</vt:lpstr>
      <vt:lpstr>'Yang Sudah Tidak Berlaku'!Print_Titles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 Syachrial</dc:creator>
  <cp:lastModifiedBy>Ari Syachrial</cp:lastModifiedBy>
  <cp:lastPrinted>2016-04-19T06:58:39Z</cp:lastPrinted>
  <dcterms:created xsi:type="dcterms:W3CDTF">2009-01-27T04:35:32Z</dcterms:created>
  <dcterms:modified xsi:type="dcterms:W3CDTF">2016-05-03T07:47:59Z</dcterms:modified>
</cp:coreProperties>
</file>